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3820"/>
  <mc:AlternateContent xmlns:mc="http://schemas.openxmlformats.org/markup-compatibility/2006">
    <mc:Choice Requires="x15">
      <x15ac:absPath xmlns:x15ac="http://schemas.microsoft.com/office/spreadsheetml/2010/11/ac" url="C:\Users\mtarar\Desktop\"/>
    </mc:Choice>
  </mc:AlternateContent>
  <bookViews>
    <workbookView xWindow="0" yWindow="0" windowWidth="19200" windowHeight="12195"/>
  </bookViews>
  <sheets>
    <sheet name="Budget" sheetId="4" r:id="rId1"/>
    <sheet name="Actual" sheetId="2" r:id="rId2"/>
    <sheet name="Sheet1" sheetId="3" state="hidden" r:id="rId3"/>
  </sheets>
  <definedNames>
    <definedName name="Months">Sheet1!$A$11:$A$22</definedName>
    <definedName name="YesNo">Sheet1!$A$1:$A$2</definedName>
  </definedNames>
  <calcPr calcId="152511"/>
  <webPublishing codePage="1252"/>
</workbook>
</file>

<file path=xl/calcChain.xml><?xml version="1.0" encoding="utf-8"?>
<calcChain xmlns="http://schemas.openxmlformats.org/spreadsheetml/2006/main">
  <c r="E9" i="2" l="1"/>
  <c r="E10" i="2"/>
  <c r="E11" i="2"/>
  <c r="E12" i="2"/>
  <c r="E19" i="2"/>
  <c r="E20" i="2"/>
  <c r="E21" i="2"/>
  <c r="E22" i="2"/>
  <c r="E23" i="2"/>
  <c r="E24" i="2"/>
  <c r="E25" i="2"/>
  <c r="E26" i="2"/>
  <c r="E27" i="2"/>
  <c r="E33" i="2"/>
  <c r="E34" i="2"/>
  <c r="E35" i="2"/>
  <c r="E40" i="2" s="1"/>
  <c r="E36" i="2"/>
  <c r="E37" i="2"/>
  <c r="E38" i="2"/>
  <c r="E39" i="2"/>
  <c r="E41" i="2"/>
  <c r="E47" i="2"/>
  <c r="E48" i="2"/>
  <c r="E55" i="2" s="1"/>
  <c r="E49" i="2"/>
  <c r="E50" i="2"/>
  <c r="E51" i="2"/>
  <c r="E52" i="2"/>
  <c r="E53" i="2"/>
  <c r="E54" i="2"/>
  <c r="E56" i="2"/>
  <c r="F19" i="2"/>
  <c r="F20" i="2"/>
  <c r="F21" i="2"/>
  <c r="F22" i="2"/>
  <c r="F23" i="2"/>
  <c r="F24" i="2"/>
  <c r="F25" i="2"/>
  <c r="F33" i="2"/>
  <c r="F34" i="2"/>
  <c r="F35" i="2"/>
  <c r="F36" i="2"/>
  <c r="F37" i="2"/>
  <c r="F38" i="2"/>
  <c r="F39" i="2"/>
  <c r="F47" i="2"/>
  <c r="F48" i="2"/>
  <c r="F49" i="2"/>
  <c r="F50" i="2"/>
  <c r="F51" i="2"/>
  <c r="F52" i="2"/>
  <c r="F53" i="2"/>
  <c r="F54" i="2"/>
  <c r="M36" i="4" l="1"/>
  <c r="E10" i="4" l="1"/>
  <c r="E15" i="4"/>
  <c r="J15" i="4"/>
  <c r="O15" i="4"/>
  <c r="E16" i="4"/>
  <c r="J16" i="4"/>
  <c r="O16" i="4"/>
  <c r="E17" i="4"/>
  <c r="J17" i="4"/>
  <c r="O17" i="4"/>
  <c r="E18" i="4"/>
  <c r="J18" i="4"/>
  <c r="O18" i="4"/>
  <c r="E19" i="4"/>
  <c r="J19" i="4"/>
  <c r="O19" i="4"/>
  <c r="E20" i="4"/>
  <c r="J20" i="4"/>
  <c r="O20" i="4"/>
  <c r="E21" i="4"/>
  <c r="J21" i="4"/>
  <c r="O21" i="4"/>
  <c r="C22" i="4"/>
  <c r="H22" i="4"/>
  <c r="O22" i="4"/>
  <c r="M23" i="4"/>
  <c r="E26" i="4"/>
  <c r="J26" i="4"/>
  <c r="E27" i="4"/>
  <c r="J27" i="4"/>
  <c r="E28" i="4"/>
  <c r="J28" i="4"/>
  <c r="E29" i="4"/>
  <c r="J29" i="4"/>
  <c r="E30" i="4"/>
  <c r="J30" i="4"/>
  <c r="E31" i="4"/>
  <c r="J31" i="4"/>
  <c r="E32" i="4"/>
  <c r="J32" i="4"/>
  <c r="C33" i="4"/>
  <c r="J33" i="4"/>
  <c r="J34" i="4"/>
  <c r="J35" i="4"/>
  <c r="J36" i="4"/>
  <c r="H37" i="4"/>
  <c r="L43" i="2"/>
  <c r="L42" i="2"/>
  <c r="L41" i="2"/>
  <c r="L40" i="2"/>
  <c r="L39" i="2"/>
  <c r="L38" i="2"/>
  <c r="L37" i="2"/>
  <c r="L36" i="2"/>
  <c r="L35" i="2"/>
  <c r="L34" i="2"/>
  <c r="L33" i="2"/>
  <c r="L19" i="2"/>
  <c r="L20" i="2"/>
  <c r="L21" i="2"/>
  <c r="L22" i="2"/>
  <c r="L23" i="2"/>
  <c r="L24" i="2"/>
  <c r="L25" i="2"/>
  <c r="B54" i="2"/>
  <c r="C54" i="2"/>
  <c r="D22" i="4" l="1"/>
  <c r="M28" i="4" s="1"/>
  <c r="N23" i="4"/>
  <c r="M30" i="4" s="1"/>
  <c r="I37" i="4"/>
  <c r="M27" i="4" s="1"/>
  <c r="I22" i="4"/>
  <c r="M31" i="4" s="1"/>
  <c r="M34" i="4"/>
  <c r="M7" i="4" s="1"/>
  <c r="D41" i="2"/>
  <c r="J53" i="2" s="1"/>
  <c r="J45" i="2"/>
  <c r="J51" i="2" s="1"/>
  <c r="J27" i="2"/>
  <c r="J55" i="2" s="1"/>
  <c r="D56" i="2"/>
  <c r="J54" i="2" s="1"/>
  <c r="D33" i="4"/>
  <c r="M29" i="4" s="1"/>
  <c r="D27" i="2"/>
  <c r="J52" i="2" s="1"/>
  <c r="H19" i="2"/>
  <c r="H35" i="2"/>
  <c r="M32" i="4" l="1"/>
  <c r="B23" i="2"/>
  <c r="C9" i="2" l="1"/>
  <c r="C10" i="2"/>
  <c r="C11" i="2"/>
  <c r="C19" i="2"/>
  <c r="D55" i="2"/>
  <c r="D40" i="2"/>
  <c r="H51" i="2"/>
  <c r="H52" i="2"/>
  <c r="H53" i="2"/>
  <c r="H54" i="2"/>
  <c r="H55" i="2"/>
  <c r="C47" i="2"/>
  <c r="C48" i="2"/>
  <c r="C49" i="2"/>
  <c r="C50" i="2"/>
  <c r="C51" i="2"/>
  <c r="C52" i="2"/>
  <c r="C53" i="2"/>
  <c r="B47" i="2"/>
  <c r="B48" i="2"/>
  <c r="B49" i="2"/>
  <c r="B50" i="2"/>
  <c r="B51" i="2"/>
  <c r="B52" i="2"/>
  <c r="B53" i="2"/>
  <c r="B39" i="2"/>
  <c r="B38" i="2"/>
  <c r="B37" i="2"/>
  <c r="B36" i="2"/>
  <c r="B35" i="2"/>
  <c r="B34" i="2"/>
  <c r="B33" i="2"/>
  <c r="I51" i="2"/>
  <c r="B19" i="2"/>
  <c r="B20" i="2"/>
  <c r="B25" i="2"/>
  <c r="B24" i="2"/>
  <c r="B22" i="2"/>
  <c r="B21" i="2"/>
  <c r="I33" i="2"/>
  <c r="K33" i="2" s="1"/>
  <c r="H20" i="2"/>
  <c r="H21" i="2"/>
  <c r="H22" i="2"/>
  <c r="H23" i="2"/>
  <c r="H24" i="2"/>
  <c r="H25" i="2"/>
  <c r="I25" i="2"/>
  <c r="K25" i="2" s="1"/>
  <c r="H33" i="2"/>
  <c r="H34" i="2"/>
  <c r="H36" i="2"/>
  <c r="H37" i="2"/>
  <c r="H38" i="2"/>
  <c r="H39" i="2"/>
  <c r="H40" i="2"/>
  <c r="H43" i="2"/>
  <c r="H42" i="2"/>
  <c r="H41" i="2"/>
  <c r="I41" i="2"/>
  <c r="K41" i="2" s="1"/>
  <c r="I45" i="2"/>
  <c r="K45" i="2" s="1"/>
  <c r="I43" i="2"/>
  <c r="I42" i="2"/>
  <c r="K42" i="2" s="1"/>
  <c r="I40" i="2"/>
  <c r="K40" i="2" s="1"/>
  <c r="I39" i="2"/>
  <c r="I38" i="2"/>
  <c r="K38" i="2" s="1"/>
  <c r="I37" i="2"/>
  <c r="K37" i="2" s="1"/>
  <c r="I36" i="2"/>
  <c r="K36" i="2" s="1"/>
  <c r="I35" i="2"/>
  <c r="I34" i="2"/>
  <c r="K34" i="2" s="1"/>
  <c r="J44" i="2"/>
  <c r="I27" i="2"/>
  <c r="K27" i="2" s="1"/>
  <c r="I19" i="2"/>
  <c r="K19" i="2" s="1"/>
  <c r="I20" i="2"/>
  <c r="I21" i="2"/>
  <c r="K21" i="2" s="1"/>
  <c r="I22" i="2"/>
  <c r="I23" i="2"/>
  <c r="K23" i="2" s="1"/>
  <c r="I24" i="2"/>
  <c r="J26" i="2"/>
  <c r="C41" i="2"/>
  <c r="C33" i="2"/>
  <c r="C34" i="2"/>
  <c r="C35" i="2"/>
  <c r="C36" i="2"/>
  <c r="C37" i="2"/>
  <c r="C38" i="2"/>
  <c r="C39" i="2"/>
  <c r="C27" i="2"/>
  <c r="C20" i="2"/>
  <c r="C21" i="2"/>
  <c r="C22" i="2"/>
  <c r="C23" i="2"/>
  <c r="C24" i="2"/>
  <c r="C25" i="2"/>
  <c r="I54" i="2"/>
  <c r="I53" i="2"/>
  <c r="I52" i="2"/>
  <c r="C12" i="2" l="1"/>
  <c r="K43" i="2"/>
  <c r="K35" i="2"/>
  <c r="K39" i="2"/>
  <c r="K22" i="2"/>
  <c r="K24" i="2"/>
  <c r="K20" i="2"/>
  <c r="K52" i="2"/>
  <c r="K53" i="2"/>
  <c r="J56" i="2"/>
  <c r="K54" i="2"/>
  <c r="K51" i="2"/>
  <c r="I44" i="2"/>
  <c r="C40" i="2"/>
  <c r="C56" i="2"/>
  <c r="C55" i="2" l="1"/>
  <c r="C26" i="2"/>
  <c r="I26" i="2"/>
  <c r="K44" i="2"/>
  <c r="D12" i="2"/>
  <c r="I55" i="2" l="1"/>
  <c r="K55" i="2" s="1"/>
  <c r="K56" i="2" s="1"/>
  <c r="I56" i="2" l="1"/>
  <c r="K26" i="2"/>
  <c r="D26" i="2"/>
  <c r="K59" i="2" l="1"/>
  <c r="K63" i="2" l="1"/>
</calcChain>
</file>

<file path=xl/sharedStrings.xml><?xml version="1.0" encoding="utf-8"?>
<sst xmlns="http://schemas.openxmlformats.org/spreadsheetml/2006/main" count="200" uniqueCount="81">
  <si>
    <t>Gas</t>
  </si>
  <si>
    <t>Other</t>
  </si>
  <si>
    <t>Insurance</t>
  </si>
  <si>
    <t>Maintenance</t>
  </si>
  <si>
    <t>Food</t>
  </si>
  <si>
    <t>Personal</t>
  </si>
  <si>
    <t>Extra income</t>
  </si>
  <si>
    <t>Total monthly income</t>
  </si>
  <si>
    <t>HOUSING</t>
  </si>
  <si>
    <t>ENTERTAINMENT</t>
  </si>
  <si>
    <t>Total</t>
  </si>
  <si>
    <t>PERSONAL</t>
  </si>
  <si>
    <t>DEBT</t>
  </si>
  <si>
    <t>TRANSPORT</t>
  </si>
  <si>
    <t>TV</t>
  </si>
  <si>
    <t>Furniture</t>
  </si>
  <si>
    <t>&lt;Insert others here&gt;</t>
  </si>
  <si>
    <t>Cinema</t>
  </si>
  <si>
    <t>Restaurants</t>
  </si>
  <si>
    <t>Fast Food</t>
  </si>
  <si>
    <t>DVDs</t>
  </si>
  <si>
    <t>Clothes</t>
  </si>
  <si>
    <t>Shoes</t>
  </si>
  <si>
    <t>Jewellery</t>
  </si>
  <si>
    <t>Gifts</t>
  </si>
  <si>
    <t>Car Loans</t>
  </si>
  <si>
    <t>Debt</t>
  </si>
  <si>
    <t>Taxi</t>
  </si>
  <si>
    <t>Costs</t>
  </si>
  <si>
    <t>MONTHLY INCOME</t>
  </si>
  <si>
    <t>Wage</t>
  </si>
  <si>
    <t>TOTAL NECESSARIES</t>
  </si>
  <si>
    <t>Housing</t>
  </si>
  <si>
    <t>Transport</t>
  </si>
  <si>
    <t>Entertainment</t>
  </si>
  <si>
    <t>DEWA</t>
  </si>
  <si>
    <t>Maid</t>
  </si>
  <si>
    <t>Children</t>
  </si>
  <si>
    <t>Credit Card 1</t>
  </si>
  <si>
    <t>Credit Card 2</t>
  </si>
  <si>
    <t>Personal Loans</t>
  </si>
  <si>
    <t>Partner Wage</t>
  </si>
  <si>
    <t>Actual Costs (please fill)</t>
  </si>
  <si>
    <t>Difference (do not fill)</t>
  </si>
  <si>
    <t>Actual (please fill)</t>
  </si>
  <si>
    <t>INCOME</t>
  </si>
  <si>
    <t>NECESSARIES</t>
  </si>
  <si>
    <t>TOTAL ACTUAL COSTS</t>
  </si>
  <si>
    <t>TOTAL ACTUAL UNNECESSARY COSTS</t>
  </si>
  <si>
    <t>TOTAL PREDICTED  COSTS</t>
  </si>
  <si>
    <t>TOTAL PREDICTED UNNECESSARY COSTS</t>
  </si>
  <si>
    <t>Predicted (do not fill)</t>
  </si>
  <si>
    <t>Actual Necessaries</t>
  </si>
  <si>
    <t>Your Predicted Balance for the month is (Income -Total Costs):</t>
  </si>
  <si>
    <r>
      <rPr>
        <sz val="12"/>
        <color rgb="FF006600"/>
        <rFont val="Wingdings 2"/>
        <family val="1"/>
        <charset val="2"/>
      </rPr>
      <t>P</t>
    </r>
    <r>
      <rPr>
        <sz val="12"/>
        <color rgb="FF006600"/>
        <rFont val="Calibri"/>
        <family val="2"/>
        <scheme val="minor"/>
      </rPr>
      <t xml:space="preserve"> Fill this at the start of the month with your budget planning and predictions</t>
    </r>
  </si>
  <si>
    <r>
      <rPr>
        <sz val="14"/>
        <color rgb="FFFF0000"/>
        <rFont val="Wingdings 2"/>
        <family val="1"/>
        <charset val="2"/>
      </rPr>
      <t>O</t>
    </r>
    <r>
      <rPr>
        <sz val="14"/>
        <color rgb="FFFF0000"/>
        <rFont val="Calibri"/>
        <family val="2"/>
        <scheme val="minor"/>
      </rPr>
      <t xml:space="preserve"> </t>
    </r>
    <r>
      <rPr>
        <sz val="12"/>
        <color rgb="FFFF0000"/>
        <rFont val="Calibri"/>
        <family val="2"/>
        <scheme val="minor"/>
      </rPr>
      <t>Do not fill the</t>
    </r>
    <r>
      <rPr>
        <b/>
        <sz val="12"/>
        <color rgb="FFFF0000"/>
        <rFont val="Calibri"/>
        <family val="2"/>
        <scheme val="minor"/>
      </rPr>
      <t xml:space="preserve"> total</t>
    </r>
    <r>
      <rPr>
        <sz val="12"/>
        <color rgb="FFFF0000"/>
        <rFont val="Calibri"/>
        <family val="2"/>
        <scheme val="minor"/>
      </rPr>
      <t xml:space="preserve"> fields - they will fill automatically</t>
    </r>
  </si>
  <si>
    <t>Predicted Monthly Balance</t>
  </si>
  <si>
    <t>Rent</t>
  </si>
  <si>
    <t>Bathroom Renovation</t>
  </si>
  <si>
    <t>Column1</t>
  </si>
  <si>
    <t>Necessary?</t>
  </si>
  <si>
    <t>Necessary</t>
  </si>
  <si>
    <t>Yes</t>
  </si>
  <si>
    <t>No</t>
  </si>
  <si>
    <t>Total Necessaries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</si>
  <si>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</si>
  <si>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</si>
  <si>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</si>
  <si>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</si>
  <si>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</si>
  <si>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</si>
  <si>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</si>
  <si>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</si>
  <si>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</si>
  <si>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</si>
  <si>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</si>
  <si>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</si>
  <si>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Select Month: </t>
  </si>
  <si>
    <t>This table will fill automatically</t>
  </si>
  <si>
    <t xml:space="preserve">    For all costs that are Necessary, click the dropdown and change the corresponding field to "Yes".  Totals will fill automatically.</t>
  </si>
  <si>
    <t>Monthly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</si>
</sst>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_);[Red]\(&quot;$&quot;#,##0\)"/>
    <numFmt numFmtId="164" formatCode="&quot;$&quot;#,##0"/>
    <numFmt numFmtId="165" formatCode="\$#,##0"/>
    <numFmt numFmtId="166" formatCode="\$#,##0.00"/>
    <numFmt numFmtId="167" formatCode="&quot;AED &quot;#,##0_);[Red]\(&quot;AED &quot;#,##0\)"/>
    <numFmt numFmtId="168" formatCode="[Color10]&quot;AED &quot;#,##0_);[Red]\(&quot;AED &quot;#,##0\);"/>
    <numFmt numFmtId="169" formatCode="[Red]&quot;AED &quot;#,##0_);[Color10]\(&quot;AED &quot;#,##0\);"/>
    <numFmt numFmtId="170" formatCode="[Color10]&quot;AED &quot;#,##0_);[Red]\(&quot;AED &quot;#,##0\);0"/>
    <numFmt numFmtId="171" formatCode="&quot;AED &quot;#,##0_);[Red]\(&quot;AED &quot;#,##0\);0"/>
    <numFmt numFmtId="172" formatCode="[Red]&quot;AED &quot;#,##0_);[Color10]\(&quot;AED &quot;#,##0\);0"/>
  </numFmts>
  <fonts count="31" x14ac:knownFonts="1">
    <font>
      <sz val="10"/>
      <color theme="1"/>
      <name val="Calibri"/>
      <family val="2"/>
      <scheme val="minor"/>
    </font>
    <font>
      <sz val="30"/>
      <color indexed="63"/>
      <name val="Calibri"/>
      <family val="2"/>
      <scheme val="minor"/>
    </font>
    <font>
      <sz val="10"/>
      <color indexed="63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26"/>
      <color indexed="63"/>
      <name val="Cambria"/>
      <family val="1"/>
      <scheme val="major"/>
    </font>
    <font>
      <sz val="10"/>
      <name val="Calibri"/>
      <family val="2"/>
      <scheme val="minor"/>
    </font>
    <font>
      <b/>
      <sz val="12"/>
      <color indexed="63"/>
      <name val="Calibri"/>
      <family val="2"/>
      <scheme val="minor"/>
    </font>
    <font>
      <b/>
      <sz val="14"/>
      <color indexed="63"/>
      <name val="Calibri"/>
      <family val="2"/>
      <scheme val="minor"/>
    </font>
    <font>
      <b/>
      <sz val="16"/>
      <color indexed="63"/>
      <name val="Calibri"/>
      <family val="2"/>
      <scheme val="minor"/>
    </font>
    <font>
      <sz val="12"/>
      <color indexed="63"/>
      <name val="Calibri"/>
      <family val="2"/>
      <scheme val="minor"/>
    </font>
    <font>
      <sz val="26"/>
      <color indexed="63"/>
      <name val="Eras Demi ITC"/>
      <family val="2"/>
    </font>
    <font>
      <b/>
      <sz val="16"/>
      <color rgb="FFFF0000"/>
      <name val="Calibri"/>
      <family val="2"/>
      <scheme val="minor"/>
    </font>
    <font>
      <sz val="16"/>
      <color indexed="63"/>
      <name val="Calibri"/>
      <family val="2"/>
      <scheme val="minor"/>
    </font>
    <font>
      <b/>
      <sz val="10"/>
      <color rgb="FF006600"/>
      <name val="Calibri"/>
      <family val="2"/>
      <scheme val="minor"/>
    </font>
    <font>
      <b/>
      <sz val="18"/>
      <color rgb="FF00330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rgb="FFFF0000"/>
      <name val="Wingdings 2"/>
      <family val="1"/>
      <charset val="2"/>
    </font>
    <font>
      <b/>
      <sz val="12"/>
      <color rgb="FFFF0000"/>
      <name val="Calibri"/>
      <family val="2"/>
      <scheme val="minor"/>
    </font>
    <font>
      <sz val="12"/>
      <color rgb="FF006600"/>
      <name val="Calibri"/>
      <family val="2"/>
      <scheme val="minor"/>
    </font>
    <font>
      <sz val="12"/>
      <color rgb="FF006600"/>
      <name val="Wingdings 2"/>
      <family val="1"/>
      <charset val="2"/>
    </font>
    <font>
      <sz val="14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4"/>
      <color indexed="63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scheme val="minor"/>
    </font>
    <font>
      <sz val="10"/>
      <color theme="0" tint="-0.499984740745262"/>
      <name val="Calibri"/>
      <scheme val="minor"/>
    </font>
    <font>
      <sz val="10"/>
      <color theme="1"/>
      <name val="Calibri"/>
      <scheme val="minor"/>
    </font>
    <font>
      <sz val="10"/>
      <color rgb="FF006600"/>
      <name val="Calibri"/>
      <family val="2"/>
      <scheme val="minor"/>
    </font>
    <font>
      <sz val="18"/>
      <color indexed="63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7" tint="0.39994506668294322"/>
      </left>
      <right style="thin">
        <color theme="7" tint="0.39994506668294322"/>
      </right>
      <top style="thin">
        <color theme="7" tint="0.39994506668294322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7" tint="0.39994506668294322"/>
      </left>
      <right style="thin">
        <color theme="7" tint="0.39994506668294322"/>
      </right>
      <top style="thin">
        <color theme="7" tint="0.39994506668294322"/>
      </top>
      <bottom style="thin">
        <color theme="7" tint="0.39994506668294322"/>
      </bottom>
      <diagonal/>
    </border>
    <border>
      <left style="thin">
        <color theme="7" tint="0.39994506668294322"/>
      </left>
      <right style="thin">
        <color theme="7" tint="0.39994506668294322"/>
      </right>
      <top/>
      <bottom style="thin">
        <color theme="7" tint="0.39994506668294322"/>
      </bottom>
      <diagonal/>
    </border>
    <border>
      <left style="thin">
        <color theme="7" tint="0.39994506668294322"/>
      </left>
      <right style="thin">
        <color theme="7" tint="0.39994506668294322"/>
      </right>
      <top style="medium">
        <color theme="7"/>
      </top>
      <bottom style="thin">
        <color theme="7" tint="0.39994506668294322"/>
      </bottom>
      <diagonal/>
    </border>
    <border>
      <left style="thin">
        <color theme="7" tint="0.39994506668294322"/>
      </left>
      <right style="thin">
        <color theme="7" tint="0.39994506668294322"/>
      </right>
      <top style="thin">
        <color theme="7" tint="0.39994506668294322"/>
      </top>
      <bottom style="medium">
        <color theme="7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7" tint="0.39994506668294322"/>
      </right>
      <top/>
      <bottom style="thin">
        <color theme="7" tint="0.39994506668294322"/>
      </bottom>
      <diagonal/>
    </border>
    <border>
      <left style="thin">
        <color theme="7" tint="0.39994506668294322"/>
      </left>
      <right/>
      <top/>
      <bottom style="thin">
        <color theme="7" tint="0.39994506668294322"/>
      </bottom>
      <diagonal/>
    </border>
    <border>
      <left/>
      <right style="thin">
        <color theme="7" tint="0.39994506668294322"/>
      </right>
      <top style="thin">
        <color theme="7" tint="0.39994506668294322"/>
      </top>
      <bottom style="thin">
        <color theme="7" tint="0.39994506668294322"/>
      </bottom>
      <diagonal/>
    </border>
    <border>
      <left style="thin">
        <color theme="7" tint="0.39994506668294322"/>
      </left>
      <right/>
      <top style="thin">
        <color theme="7" tint="0.39994506668294322"/>
      </top>
      <bottom style="thin">
        <color theme="7" tint="0.39994506668294322"/>
      </bottom>
      <diagonal/>
    </border>
    <border>
      <left/>
      <right style="thin">
        <color theme="7" tint="0.39994506668294322"/>
      </right>
      <top style="thin">
        <color theme="7" tint="0.39994506668294322"/>
      </top>
      <bottom/>
      <diagonal/>
    </border>
    <border>
      <left style="thin">
        <color theme="7" tint="0.39994506668294322"/>
      </left>
      <right/>
      <top style="thin">
        <color theme="7" tint="0.39994506668294322"/>
      </top>
      <bottom/>
      <diagonal/>
    </border>
    <border>
      <left/>
      <right style="thin">
        <color theme="7" tint="0.39994506668294322"/>
      </right>
      <top style="medium">
        <color theme="7"/>
      </top>
      <bottom/>
      <diagonal/>
    </border>
    <border>
      <left style="thin">
        <color theme="7" tint="0.39994506668294322"/>
      </left>
      <right style="thin">
        <color theme="7" tint="0.39994506668294322"/>
      </right>
      <top style="medium">
        <color theme="7"/>
      </top>
      <bottom/>
      <diagonal/>
    </border>
    <border>
      <left style="thin">
        <color theme="7" tint="0.39994506668294322"/>
      </left>
      <right/>
      <top style="medium">
        <color theme="7"/>
      </top>
      <bottom/>
      <diagonal/>
    </border>
    <border>
      <left style="thin">
        <color theme="7" tint="0.39994506668294322"/>
      </left>
      <right style="thin">
        <color theme="7" tint="0.39994506668294322"/>
      </right>
      <top style="thin">
        <color theme="7" tint="0.39991454817346722"/>
      </top>
      <bottom style="medium">
        <color theme="7"/>
      </bottom>
      <diagonal/>
    </border>
    <border>
      <left style="thin">
        <color theme="7" tint="0.39994506668294322"/>
      </left>
      <right style="thin">
        <color theme="7" tint="0.39994506668294322"/>
      </right>
      <top style="thin">
        <color theme="7" tint="0.39991454817346722"/>
      </top>
      <bottom style="thin">
        <color theme="7" tint="0.3999145481734672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003300"/>
      </left>
      <right/>
      <top style="thin">
        <color rgb="FF003300"/>
      </top>
      <bottom style="thin">
        <color rgb="FF003300"/>
      </bottom>
      <diagonal/>
    </border>
    <border>
      <left/>
      <right/>
      <top style="thin">
        <color rgb="FF003300"/>
      </top>
      <bottom style="thin">
        <color rgb="FF003300"/>
      </bottom>
      <diagonal/>
    </border>
    <border>
      <left/>
      <right style="thin">
        <color rgb="FF003300"/>
      </right>
      <top style="thin">
        <color rgb="FF003300"/>
      </top>
      <bottom style="thin">
        <color rgb="FF003300"/>
      </bottom>
      <diagonal/>
    </border>
    <border>
      <left style="thick">
        <color theme="0"/>
      </left>
      <right/>
      <top style="thin">
        <color theme="0"/>
      </top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n">
        <color theme="0"/>
      </bottom>
      <diagonal/>
    </border>
    <border>
      <left/>
      <right style="thick">
        <color theme="0"/>
      </right>
      <top style="thin">
        <color theme="0"/>
      </top>
      <bottom/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7" tint="0.79998168889431442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7" tint="0.39994506668294322"/>
      </top>
      <bottom style="thin">
        <color indexed="64"/>
      </bottom>
      <diagonal/>
    </border>
    <border>
      <left style="thin">
        <color indexed="64"/>
      </left>
      <right style="thin">
        <color theme="7" tint="0.39994506668294322"/>
      </right>
      <top style="medium">
        <color theme="7"/>
      </top>
      <bottom style="thin">
        <color indexed="64"/>
      </bottom>
      <diagonal/>
    </border>
    <border>
      <left style="thin">
        <color theme="7" tint="0.39994506668294322"/>
      </left>
      <right style="thin">
        <color theme="7" tint="0.39994506668294322"/>
      </right>
      <top style="medium">
        <color theme="7"/>
      </top>
      <bottom style="thin">
        <color indexed="64"/>
      </bottom>
      <diagonal/>
    </border>
    <border>
      <left style="thin">
        <color theme="7" tint="0.39994506668294322"/>
      </left>
      <right style="thin">
        <color indexed="64"/>
      </right>
      <top style="medium">
        <color theme="7"/>
      </top>
      <bottom style="thin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7" tint="0.39994506668294322"/>
      </left>
      <right style="thin">
        <color theme="7" tint="0.39994506668294322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6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280">
    <xf numFmtId="0" fontId="0" fillId="0" borderId="0" xfId="0"/>
    <xf numFmtId="0" fontId="1" fillId="0" borderId="0" xfId="0" applyFont="1" applyBorder="1" applyAlignment="1">
      <alignment horizontal="left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/>
    </xf>
    <xf numFmtId="6" fontId="3" fillId="2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shrinkToFit="1"/>
    </xf>
    <xf numFmtId="164" fontId="5" fillId="0" borderId="0" xfId="0" applyNumberFormat="1" applyFont="1" applyFill="1" applyBorder="1"/>
    <xf numFmtId="164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/>
    <xf numFmtId="0" fontId="0" fillId="0" borderId="0" xfId="0" applyBorder="1"/>
    <xf numFmtId="165" fontId="0" fillId="0" borderId="0" xfId="0" applyNumberFormat="1" applyFont="1" applyFill="1"/>
    <xf numFmtId="0" fontId="0" fillId="0" borderId="0" xfId="0" applyFont="1" applyFill="1"/>
    <xf numFmtId="0" fontId="5" fillId="0" borderId="0" xfId="0" applyFont="1" applyFill="1" applyBorder="1" applyAlignment="1">
      <alignment horizontal="center"/>
    </xf>
    <xf numFmtId="0" fontId="3" fillId="4" borderId="5" xfId="0" applyFont="1" applyFill="1" applyBorder="1" applyAlignment="1">
      <alignment vertical="center" shrinkToFit="1"/>
    </xf>
    <xf numFmtId="0" fontId="3" fillId="4" borderId="8" xfId="0" applyFont="1" applyFill="1" applyBorder="1" applyAlignment="1">
      <alignment vertical="center" shrinkToFit="1"/>
    </xf>
    <xf numFmtId="0" fontId="0" fillId="4" borderId="0" xfId="0" applyFont="1" applyFill="1" applyBorder="1"/>
    <xf numFmtId="166" fontId="0" fillId="4" borderId="0" xfId="0" applyNumberFormat="1" applyFont="1" applyFill="1" applyBorder="1"/>
    <xf numFmtId="0" fontId="0" fillId="4" borderId="0" xfId="0" applyFill="1" applyBorder="1"/>
    <xf numFmtId="0" fontId="0" fillId="0" borderId="10" xfId="0" applyBorder="1"/>
    <xf numFmtId="0" fontId="10" fillId="0" borderId="0" xfId="0" applyFont="1" applyBorder="1" applyAlignment="1">
      <alignment vertical="center"/>
    </xf>
    <xf numFmtId="165" fontId="0" fillId="0" borderId="0" xfId="0" applyNumberFormat="1" applyFont="1" applyFill="1" applyBorder="1"/>
    <xf numFmtId="167" fontId="5" fillId="0" borderId="0" xfId="0" applyNumberFormat="1" applyFont="1" applyFill="1" applyBorder="1"/>
    <xf numFmtId="0" fontId="12" fillId="0" borderId="0" xfId="0" applyFont="1" applyBorder="1" applyAlignment="1">
      <alignment vertical="center"/>
    </xf>
    <xf numFmtId="6" fontId="3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2" xfId="0" applyBorder="1"/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6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shrinkToFit="1"/>
    </xf>
    <xf numFmtId="0" fontId="5" fillId="0" borderId="1" xfId="0" applyFont="1" applyFill="1" applyBorder="1" applyAlignment="1">
      <alignment horizontal="left" vertical="center"/>
    </xf>
    <xf numFmtId="0" fontId="0" fillId="0" borderId="1" xfId="0" applyFill="1" applyBorder="1"/>
    <xf numFmtId="164" fontId="5" fillId="0" borderId="1" xfId="0" applyNumberFormat="1" applyFont="1" applyFill="1" applyBorder="1"/>
    <xf numFmtId="164" fontId="5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3" xfId="0" applyBorder="1"/>
    <xf numFmtId="0" fontId="3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/>
    <xf numFmtId="0" fontId="15" fillId="11" borderId="15" xfId="0" applyFont="1" applyFill="1" applyBorder="1"/>
    <xf numFmtId="167" fontId="15" fillId="11" borderId="15" xfId="0" applyNumberFormat="1" applyFont="1" applyFill="1" applyBorder="1"/>
    <xf numFmtId="167" fontId="0" fillId="0" borderId="15" xfId="0" applyNumberFormat="1" applyFont="1" applyFill="1" applyBorder="1"/>
    <xf numFmtId="168" fontId="5" fillId="11" borderId="15" xfId="0" applyNumberFormat="1" applyFont="1" applyFill="1" applyBorder="1"/>
    <xf numFmtId="167" fontId="5" fillId="0" borderId="15" xfId="0" applyNumberFormat="1" applyFont="1" applyFill="1" applyBorder="1"/>
    <xf numFmtId="167" fontId="15" fillId="11" borderId="13" xfId="0" applyNumberFormat="1" applyFont="1" applyFill="1" applyBorder="1"/>
    <xf numFmtId="168" fontId="5" fillId="11" borderId="13" xfId="0" applyNumberFormat="1" applyFont="1" applyFill="1" applyBorder="1"/>
    <xf numFmtId="0" fontId="5" fillId="0" borderId="16" xfId="0" applyFont="1" applyFill="1" applyBorder="1"/>
    <xf numFmtId="167" fontId="15" fillId="11" borderId="16" xfId="0" applyNumberFormat="1" applyFont="1" applyFill="1" applyBorder="1"/>
    <xf numFmtId="167" fontId="5" fillId="0" borderId="16" xfId="0" applyNumberFormat="1" applyFont="1" applyFill="1" applyBorder="1"/>
    <xf numFmtId="168" fontId="5" fillId="11" borderId="16" xfId="0" applyNumberFormat="1" applyFont="1" applyFill="1" applyBorder="1"/>
    <xf numFmtId="0" fontId="0" fillId="0" borderId="19" xfId="0" applyBorder="1"/>
    <xf numFmtId="167" fontId="15" fillId="11" borderId="18" xfId="0" applyNumberFormat="1" applyFont="1" applyFill="1" applyBorder="1"/>
    <xf numFmtId="168" fontId="5" fillId="11" borderId="18" xfId="0" applyNumberFormat="1" applyFont="1" applyFill="1" applyBorder="1"/>
    <xf numFmtId="0" fontId="5" fillId="0" borderId="17" xfId="0" applyFont="1" applyFill="1" applyBorder="1"/>
    <xf numFmtId="167" fontId="15" fillId="11" borderId="17" xfId="0" applyNumberFormat="1" applyFont="1" applyFill="1" applyBorder="1"/>
    <xf numFmtId="167" fontId="5" fillId="0" borderId="17" xfId="0" applyNumberFormat="1" applyFont="1" applyFill="1" applyBorder="1"/>
    <xf numFmtId="168" fontId="5" fillId="11" borderId="17" xfId="0" applyNumberFormat="1" applyFont="1" applyFill="1" applyBorder="1"/>
    <xf numFmtId="0" fontId="0" fillId="0" borderId="3" xfId="0" applyFill="1" applyBorder="1"/>
    <xf numFmtId="0" fontId="5" fillId="0" borderId="20" xfId="0" applyFont="1" applyFill="1" applyBorder="1"/>
    <xf numFmtId="0" fontId="15" fillId="11" borderId="21" xfId="0" applyFont="1" applyFill="1" applyBorder="1"/>
    <xf numFmtId="168" fontId="5" fillId="11" borderId="23" xfId="0" applyNumberFormat="1" applyFont="1" applyFill="1" applyBorder="1"/>
    <xf numFmtId="168" fontId="5" fillId="11" borderId="25" xfId="0" applyNumberFormat="1" applyFont="1" applyFill="1" applyBorder="1"/>
    <xf numFmtId="0" fontId="5" fillId="0" borderId="24" xfId="0" applyFont="1" applyFill="1" applyBorder="1" applyAlignment="1">
      <alignment shrinkToFit="1"/>
    </xf>
    <xf numFmtId="0" fontId="5" fillId="0" borderId="26" xfId="0" applyFont="1" applyFill="1" applyBorder="1"/>
    <xf numFmtId="167" fontId="15" fillId="11" borderId="27" xfId="0" applyNumberFormat="1" applyFont="1" applyFill="1" applyBorder="1"/>
    <xf numFmtId="167" fontId="5" fillId="0" borderId="27" xfId="0" applyNumberFormat="1" applyFont="1" applyFill="1" applyBorder="1"/>
    <xf numFmtId="168" fontId="5" fillId="11" borderId="28" xfId="0" applyNumberFormat="1" applyFont="1" applyFill="1" applyBorder="1"/>
    <xf numFmtId="0" fontId="5" fillId="0" borderId="13" xfId="0" applyFont="1" applyFill="1" applyBorder="1"/>
    <xf numFmtId="0" fontId="5" fillId="0" borderId="30" xfId="0" applyFont="1" applyFill="1" applyBorder="1" applyAlignment="1">
      <alignment shrinkToFit="1"/>
    </xf>
    <xf numFmtId="0" fontId="5" fillId="0" borderId="29" xfId="0" applyFont="1" applyFill="1" applyBorder="1" applyAlignment="1">
      <alignment shrinkToFit="1"/>
    </xf>
    <xf numFmtId="0" fontId="2" fillId="0" borderId="31" xfId="0" applyFont="1" applyBorder="1" applyAlignment="1">
      <alignment horizontal="left" vertical="center"/>
    </xf>
    <xf numFmtId="0" fontId="3" fillId="4" borderId="3" xfId="0" applyFont="1" applyFill="1" applyBorder="1" applyAlignment="1">
      <alignment vertical="center"/>
    </xf>
    <xf numFmtId="167" fontId="2" fillId="4" borderId="3" xfId="0" applyNumberFormat="1" applyFont="1" applyFill="1" applyBorder="1" applyAlignment="1">
      <alignment vertical="center"/>
    </xf>
    <xf numFmtId="167" fontId="13" fillId="4" borderId="3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0" fillId="0" borderId="14" xfId="0" applyBorder="1"/>
    <xf numFmtId="0" fontId="3" fillId="0" borderId="14" xfId="0" applyFont="1" applyBorder="1" applyAlignment="1">
      <alignment vertical="center" wrapText="1"/>
    </xf>
    <xf numFmtId="0" fontId="2" fillId="5" borderId="20" xfId="0" applyFont="1" applyFill="1" applyBorder="1" applyAlignment="1">
      <alignment horizontal="left" vertical="center" wrapText="1"/>
    </xf>
    <xf numFmtId="0" fontId="16" fillId="5" borderId="16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167" fontId="13" fillId="0" borderId="27" xfId="0" applyNumberFormat="1" applyFont="1" applyFill="1" applyBorder="1" applyAlignment="1">
      <alignment horizontal="right" vertical="center"/>
    </xf>
    <xf numFmtId="0" fontId="3" fillId="4" borderId="0" xfId="0" applyFont="1" applyFill="1" applyBorder="1" applyAlignment="1">
      <alignment horizontal="left" vertical="center" wrapText="1"/>
    </xf>
    <xf numFmtId="167" fontId="16" fillId="4" borderId="0" xfId="0" applyNumberFormat="1" applyFont="1" applyFill="1" applyBorder="1" applyAlignment="1">
      <alignment horizontal="right" vertical="center"/>
    </xf>
    <xf numFmtId="167" fontId="13" fillId="4" borderId="0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6" fontId="3" fillId="2" borderId="14" xfId="0" applyNumberFormat="1" applyFont="1" applyFill="1" applyBorder="1" applyAlignment="1">
      <alignment horizontal="center" vertical="center"/>
    </xf>
    <xf numFmtId="0" fontId="16" fillId="7" borderId="21" xfId="0" applyFont="1" applyFill="1" applyBorder="1" applyAlignment="1">
      <alignment vertical="center"/>
    </xf>
    <xf numFmtId="172" fontId="15" fillId="7" borderId="23" xfId="0" applyNumberFormat="1" applyFont="1" applyFill="1" applyBorder="1" applyAlignment="1">
      <alignment vertical="center"/>
    </xf>
    <xf numFmtId="172" fontId="15" fillId="7" borderId="25" xfId="0" applyNumberFormat="1" applyFont="1" applyFill="1" applyBorder="1" applyAlignment="1">
      <alignment vertical="center"/>
    </xf>
    <xf numFmtId="172" fontId="16" fillId="7" borderId="28" xfId="0" applyNumberFormat="1" applyFont="1" applyFill="1" applyBorder="1" applyAlignment="1">
      <alignment vertical="center"/>
    </xf>
    <xf numFmtId="172" fontId="16" fillId="4" borderId="0" xfId="0" applyNumberFormat="1" applyFont="1" applyFill="1" applyBorder="1" applyAlignment="1">
      <alignment vertical="center"/>
    </xf>
    <xf numFmtId="0" fontId="2" fillId="4" borderId="0" xfId="0" applyFont="1" applyFill="1" applyAlignment="1">
      <alignment horizontal="left"/>
    </xf>
    <xf numFmtId="0" fontId="20" fillId="4" borderId="0" xfId="0" applyFont="1" applyFill="1" applyBorder="1" applyAlignment="1">
      <alignment horizontal="left" vertical="center"/>
    </xf>
    <xf numFmtId="0" fontId="0" fillId="4" borderId="0" xfId="0" applyFill="1"/>
    <xf numFmtId="0" fontId="12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16" fillId="7" borderId="16" xfId="0" applyFont="1" applyFill="1" applyBorder="1" applyAlignment="1" applyProtection="1">
      <alignment horizontal="left" vertical="center"/>
    </xf>
    <xf numFmtId="167" fontId="15" fillId="7" borderId="15" xfId="0" applyNumberFormat="1" applyFont="1" applyFill="1" applyBorder="1" applyAlignment="1" applyProtection="1">
      <alignment horizontal="right" vertical="center"/>
    </xf>
    <xf numFmtId="167" fontId="16" fillId="7" borderId="27" xfId="0" applyNumberFormat="1" applyFont="1" applyFill="1" applyBorder="1" applyAlignment="1" applyProtection="1">
      <alignment horizontal="right" vertical="center"/>
    </xf>
    <xf numFmtId="167" fontId="2" fillId="0" borderId="15" xfId="0" applyNumberFormat="1" applyFont="1" applyFill="1" applyBorder="1" applyAlignment="1" applyProtection="1">
      <alignment horizontal="right" vertical="center"/>
      <protection locked="0"/>
    </xf>
    <xf numFmtId="167" fontId="2" fillId="0" borderId="13" xfId="0" applyNumberFormat="1" applyFont="1" applyFill="1" applyBorder="1" applyAlignment="1" applyProtection="1">
      <alignment horizontal="right" vertical="center"/>
      <protection locked="0"/>
    </xf>
    <xf numFmtId="171" fontId="0" fillId="0" borderId="15" xfId="0" applyNumberFormat="1" applyFont="1" applyFill="1" applyBorder="1" applyProtection="1">
      <protection locked="0"/>
    </xf>
    <xf numFmtId="171" fontId="5" fillId="0" borderId="15" xfId="0" applyNumberFormat="1" applyFont="1" applyFill="1" applyBorder="1" applyProtection="1">
      <protection locked="0"/>
    </xf>
    <xf numFmtId="171" fontId="5" fillId="0" borderId="13" xfId="0" applyNumberFormat="1" applyFont="1" applyFill="1" applyBorder="1" applyProtection="1">
      <protection locked="0"/>
    </xf>
    <xf numFmtId="167" fontId="0" fillId="0" borderId="15" xfId="0" applyNumberFormat="1" applyFont="1" applyFill="1" applyBorder="1" applyProtection="1">
      <protection locked="0"/>
    </xf>
    <xf numFmtId="167" fontId="5" fillId="0" borderId="15" xfId="0" applyNumberFormat="1" applyFont="1" applyFill="1" applyBorder="1" applyProtection="1">
      <protection locked="0"/>
    </xf>
    <xf numFmtId="167" fontId="5" fillId="0" borderId="18" xfId="0" applyNumberFormat="1" applyFont="1" applyFill="1" applyBorder="1" applyProtection="1">
      <protection locked="0"/>
    </xf>
    <xf numFmtId="167" fontId="5" fillId="0" borderId="13" xfId="0" applyNumberFormat="1" applyFont="1" applyFill="1" applyBorder="1" applyProtection="1">
      <protection locked="0"/>
    </xf>
    <xf numFmtId="167" fontId="0" fillId="0" borderId="0" xfId="0" applyNumberFormat="1" applyFont="1" applyFill="1" applyBorder="1" applyProtection="1">
      <protection locked="0"/>
    </xf>
    <xf numFmtId="167" fontId="5" fillId="0" borderId="0" xfId="0" applyNumberFormat="1" applyFont="1" applyFill="1" applyBorder="1" applyProtection="1">
      <protection locked="0"/>
    </xf>
    <xf numFmtId="0" fontId="5" fillId="0" borderId="0" xfId="0" applyFont="1" applyFill="1" applyBorder="1" applyAlignment="1" applyProtection="1">
      <alignment shrinkToFit="1"/>
      <protection locked="0"/>
    </xf>
    <xf numFmtId="0" fontId="0" fillId="0" borderId="2" xfId="0" applyFill="1" applyBorder="1"/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/>
    <xf numFmtId="0" fontId="5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/>
    </xf>
    <xf numFmtId="0" fontId="0" fillId="0" borderId="14" xfId="0" applyFill="1" applyBorder="1"/>
    <xf numFmtId="0" fontId="5" fillId="0" borderId="14" xfId="0" applyFont="1" applyFill="1" applyBorder="1"/>
    <xf numFmtId="167" fontId="5" fillId="0" borderId="14" xfId="0" applyNumberFormat="1" applyFont="1" applyFill="1" applyBorder="1"/>
    <xf numFmtId="0" fontId="5" fillId="10" borderId="47" xfId="0" applyFont="1" applyFill="1" applyBorder="1" applyAlignment="1">
      <alignment horizontal="left" vertical="center"/>
    </xf>
    <xf numFmtId="167" fontId="15" fillId="8" borderId="48" xfId="0" applyNumberFormat="1" applyFont="1" applyFill="1" applyBorder="1" applyAlignment="1">
      <alignment horizontal="right" vertical="center"/>
    </xf>
    <xf numFmtId="168" fontId="5" fillId="8" borderId="49" xfId="0" applyNumberFormat="1" applyFont="1" applyFill="1" applyBorder="1" applyAlignment="1">
      <alignment horizontal="right" vertical="center"/>
    </xf>
    <xf numFmtId="168" fontId="5" fillId="8" borderId="50" xfId="0" applyNumberFormat="1" applyFont="1" applyFill="1" applyBorder="1" applyAlignment="1">
      <alignment horizontal="right" vertical="center"/>
    </xf>
    <xf numFmtId="167" fontId="5" fillId="10" borderId="48" xfId="0" applyNumberFormat="1" applyFont="1" applyFill="1" applyBorder="1" applyAlignment="1" applyProtection="1">
      <alignment horizontal="right" vertical="center"/>
      <protection locked="0"/>
    </xf>
    <xf numFmtId="0" fontId="5" fillId="0" borderId="51" xfId="0" applyFont="1" applyFill="1" applyBorder="1"/>
    <xf numFmtId="167" fontId="15" fillId="11" borderId="52" xfId="0" applyNumberFormat="1" applyFont="1" applyFill="1" applyBorder="1"/>
    <xf numFmtId="167" fontId="5" fillId="0" borderId="52" xfId="0" applyNumberFormat="1" applyFont="1" applyFill="1" applyBorder="1"/>
    <xf numFmtId="168" fontId="5" fillId="11" borderId="53" xfId="0" applyNumberFormat="1" applyFont="1" applyFill="1" applyBorder="1"/>
    <xf numFmtId="0" fontId="0" fillId="7" borderId="54" xfId="0" applyFont="1" applyFill="1" applyBorder="1"/>
    <xf numFmtId="167" fontId="0" fillId="7" borderId="0" xfId="0" applyNumberFormat="1" applyFont="1" applyFill="1"/>
    <xf numFmtId="0" fontId="0" fillId="0" borderId="54" xfId="0" applyFont="1" applyFill="1" applyBorder="1" applyProtection="1"/>
    <xf numFmtId="0" fontId="25" fillId="0" borderId="0" xfId="0" applyFont="1" applyFill="1" applyBorder="1" applyProtection="1"/>
    <xf numFmtId="0" fontId="0" fillId="0" borderId="0" xfId="0" applyProtection="1"/>
    <xf numFmtId="0" fontId="0" fillId="0" borderId="0" xfId="0" applyFont="1" applyFill="1" applyProtection="1"/>
    <xf numFmtId="0" fontId="0" fillId="4" borderId="0" xfId="0" applyFill="1" applyProtection="1"/>
    <xf numFmtId="0" fontId="3" fillId="0" borderId="31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6" fillId="7" borderId="0" xfId="0" applyFont="1" applyFill="1" applyBorder="1" applyAlignment="1">
      <alignment vertical="center"/>
    </xf>
    <xf numFmtId="172" fontId="15" fillId="7" borderId="0" xfId="0" applyNumberFormat="1" applyFont="1" applyFill="1" applyBorder="1" applyAlignment="1">
      <alignment vertical="center"/>
    </xf>
    <xf numFmtId="172" fontId="16" fillId="7" borderId="0" xfId="0" applyNumberFormat="1" applyFont="1" applyFill="1" applyBorder="1" applyAlignment="1">
      <alignment vertical="center"/>
    </xf>
    <xf numFmtId="168" fontId="5" fillId="8" borderId="0" xfId="0" applyNumberFormat="1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left" vertical="center" wrapText="1"/>
    </xf>
    <xf numFmtId="0" fontId="0" fillId="0" borderId="55" xfId="0" applyFont="1" applyFill="1" applyBorder="1"/>
    <xf numFmtId="168" fontId="5" fillId="0" borderId="0" xfId="0" applyNumberFormat="1" applyFont="1" applyFill="1" applyBorder="1"/>
    <xf numFmtId="0" fontId="15" fillId="0" borderId="16" xfId="0" applyFont="1" applyFill="1" applyBorder="1"/>
    <xf numFmtId="0" fontId="0" fillId="0" borderId="27" xfId="0" applyFont="1" applyFill="1" applyBorder="1"/>
    <xf numFmtId="0" fontId="15" fillId="0" borderId="55" xfId="0" applyFont="1" applyFill="1" applyBorder="1"/>
    <xf numFmtId="0" fontId="5" fillId="0" borderId="24" xfId="0" applyNumberFormat="1" applyFont="1" applyFill="1" applyBorder="1" applyAlignment="1">
      <alignment shrinkToFit="1"/>
    </xf>
    <xf numFmtId="167" fontId="15" fillId="11" borderId="13" xfId="0" applyNumberFormat="1" applyFont="1" applyFill="1" applyBorder="1" applyAlignment="1">
      <alignment shrinkToFit="1"/>
    </xf>
    <xf numFmtId="0" fontId="26" fillId="0" borderId="17" xfId="0" applyFont="1" applyFill="1" applyBorder="1"/>
    <xf numFmtId="167" fontId="27" fillId="11" borderId="17" xfId="0" applyNumberFormat="1" applyFont="1" applyFill="1" applyBorder="1"/>
    <xf numFmtId="167" fontId="26" fillId="0" borderId="17" xfId="0" applyNumberFormat="1" applyFont="1" applyFill="1" applyBorder="1"/>
    <xf numFmtId="168" fontId="26" fillId="11" borderId="17" xfId="0" applyNumberFormat="1" applyFont="1" applyFill="1" applyBorder="1"/>
    <xf numFmtId="0" fontId="28" fillId="0" borderId="27" xfId="0" applyFont="1" applyFill="1" applyBorder="1"/>
    <xf numFmtId="167" fontId="15" fillId="0" borderId="0" xfId="0" applyNumberFormat="1" applyFont="1" applyFill="1" applyBorder="1"/>
    <xf numFmtId="0" fontId="0" fillId="0" borderId="56" xfId="0" applyBorder="1" applyProtection="1"/>
    <xf numFmtId="0" fontId="0" fillId="0" borderId="60" xfId="0" applyBorder="1"/>
    <xf numFmtId="6" fontId="30" fillId="2" borderId="62" xfId="0" applyNumberFormat="1" applyFont="1" applyFill="1" applyBorder="1" applyAlignment="1">
      <alignment horizontal="center" vertical="center"/>
    </xf>
    <xf numFmtId="0" fontId="10" fillId="0" borderId="61" xfId="0" applyFont="1" applyBorder="1" applyAlignment="1"/>
    <xf numFmtId="0" fontId="4" fillId="0" borderId="61" xfId="0" applyFont="1" applyBorder="1" applyAlignment="1"/>
    <xf numFmtId="0" fontId="12" fillId="0" borderId="61" xfId="0" applyFont="1" applyBorder="1" applyAlignment="1"/>
    <xf numFmtId="0" fontId="0" fillId="0" borderId="61" xfId="0" applyBorder="1" applyAlignment="1"/>
    <xf numFmtId="6" fontId="3" fillId="2" borderId="61" xfId="0" applyNumberFormat="1" applyFont="1" applyFill="1" applyBorder="1" applyAlignment="1">
      <alignment horizontal="center"/>
    </xf>
    <xf numFmtId="6" fontId="30" fillId="2" borderId="61" xfId="0" applyNumberFormat="1" applyFont="1" applyFill="1" applyBorder="1" applyAlignment="1">
      <alignment horizontal="center"/>
    </xf>
    <xf numFmtId="165" fontId="0" fillId="12" borderId="0" xfId="0" applyNumberFormat="1" applyFont="1" applyFill="1" applyBorder="1" applyProtection="1">
      <protection locked="0"/>
    </xf>
    <xf numFmtId="165" fontId="0" fillId="7" borderId="0" xfId="0" applyNumberFormat="1" applyFont="1" applyFill="1" applyBorder="1" applyProtection="1">
      <protection locked="0"/>
    </xf>
    <xf numFmtId="0" fontId="26" fillId="0" borderId="0" xfId="0" applyFont="1" applyFill="1" applyBorder="1"/>
    <xf numFmtId="167" fontId="26" fillId="0" borderId="0" xfId="0" applyNumberFormat="1" applyFont="1" applyFill="1" applyBorder="1"/>
    <xf numFmtId="167" fontId="28" fillId="7" borderId="0" xfId="0" applyNumberFormat="1" applyFont="1" applyFill="1" applyAlignment="1">
      <alignment horizontal="right"/>
    </xf>
    <xf numFmtId="0" fontId="28" fillId="0" borderId="0" xfId="0" applyFont="1" applyFill="1" applyProtection="1"/>
    <xf numFmtId="167" fontId="28" fillId="7" borderId="0" xfId="0" applyNumberFormat="1" applyFont="1" applyFill="1"/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6" fontId="3" fillId="0" borderId="1" xfId="0" applyNumberFormat="1" applyFont="1" applyFill="1" applyBorder="1" applyAlignment="1">
      <alignment horizontal="center" vertical="center"/>
    </xf>
    <xf numFmtId="170" fontId="23" fillId="0" borderId="46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 shrinkToFit="1"/>
    </xf>
    <xf numFmtId="170" fontId="11" fillId="0" borderId="0" xfId="0" applyNumberFormat="1" applyFont="1" applyFill="1" applyBorder="1" applyAlignment="1">
      <alignment horizontal="center" vertical="center"/>
    </xf>
    <xf numFmtId="0" fontId="8" fillId="12" borderId="0" xfId="0" applyFont="1" applyFill="1" applyBorder="1" applyAlignment="1" applyProtection="1">
      <alignment horizontal="center" vertical="center"/>
      <protection locked="0"/>
    </xf>
    <xf numFmtId="0" fontId="12" fillId="7" borderId="0" xfId="0" applyFont="1" applyFill="1" applyBorder="1" applyAlignment="1" applyProtection="1">
      <alignment horizontal="center" vertical="center"/>
      <protection locked="0"/>
    </xf>
    <xf numFmtId="169" fontId="23" fillId="5" borderId="0" xfId="0" applyNumberFormat="1" applyFont="1" applyFill="1" applyBorder="1" applyAlignment="1">
      <alignment horizontal="center" vertical="center"/>
    </xf>
    <xf numFmtId="168" fontId="14" fillId="3" borderId="0" xfId="0" applyNumberFormat="1" applyFont="1" applyFill="1" applyBorder="1" applyAlignment="1">
      <alignment horizontal="center" vertical="center"/>
    </xf>
    <xf numFmtId="167" fontId="2" fillId="6" borderId="2" xfId="0" applyNumberFormat="1" applyFont="1" applyFill="1" applyBorder="1" applyAlignment="1" applyProtection="1">
      <alignment horizontal="center" vertical="center"/>
      <protection locked="0"/>
    </xf>
    <xf numFmtId="167" fontId="2" fillId="6" borderId="19" xfId="0" applyNumberFormat="1" applyFont="1" applyFill="1" applyBorder="1" applyAlignment="1" applyProtection="1">
      <alignment horizontal="center" vertical="center"/>
      <protection locked="0"/>
    </xf>
    <xf numFmtId="167" fontId="2" fillId="6" borderId="3" xfId="0" applyNumberFormat="1" applyFont="1" applyFill="1" applyBorder="1" applyAlignment="1" applyProtection="1">
      <alignment horizontal="center" vertical="center"/>
      <protection locked="0"/>
    </xf>
    <xf numFmtId="167" fontId="13" fillId="3" borderId="2" xfId="0" applyNumberFormat="1" applyFont="1" applyFill="1" applyBorder="1" applyAlignment="1">
      <alignment horizontal="center" vertical="center"/>
    </xf>
    <xf numFmtId="167" fontId="13" fillId="3" borderId="19" xfId="0" applyNumberFormat="1" applyFont="1" applyFill="1" applyBorder="1" applyAlignment="1">
      <alignment horizontal="center" vertical="center"/>
    </xf>
    <xf numFmtId="167" fontId="13" fillId="3" borderId="3" xfId="0" applyNumberFormat="1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 shrinkToFit="1"/>
    </xf>
    <xf numFmtId="169" fontId="23" fillId="5" borderId="10" xfId="0" applyNumberFormat="1" applyFont="1" applyFill="1" applyBorder="1" applyAlignment="1">
      <alignment horizontal="center" vertical="center"/>
    </xf>
    <xf numFmtId="0" fontId="20" fillId="7" borderId="36" xfId="0" applyFont="1" applyFill="1" applyBorder="1" applyAlignment="1">
      <alignment horizontal="left" vertical="center"/>
    </xf>
    <xf numFmtId="0" fontId="20" fillId="7" borderId="37" xfId="0" applyFont="1" applyFill="1" applyBorder="1" applyAlignment="1">
      <alignment horizontal="left" vertical="center"/>
    </xf>
    <xf numFmtId="0" fontId="20" fillId="7" borderId="38" xfId="0" applyFont="1" applyFill="1" applyBorder="1" applyAlignment="1">
      <alignment horizontal="left" vertical="center"/>
    </xf>
    <xf numFmtId="0" fontId="17" fillId="9" borderId="33" xfId="0" applyFont="1" applyFill="1" applyBorder="1" applyAlignment="1">
      <alignment horizontal="left" vertical="center"/>
    </xf>
    <xf numFmtId="0" fontId="17" fillId="9" borderId="34" xfId="0" applyFont="1" applyFill="1" applyBorder="1" applyAlignment="1">
      <alignment horizontal="left" vertical="center"/>
    </xf>
    <xf numFmtId="0" fontId="17" fillId="9" borderId="35" xfId="0" applyFont="1" applyFill="1" applyBorder="1" applyAlignment="1">
      <alignment horizontal="left" vertical="center"/>
    </xf>
    <xf numFmtId="0" fontId="3" fillId="6" borderId="11" xfId="0" applyFont="1" applyFill="1" applyBorder="1" applyAlignment="1">
      <alignment horizontal="center" vertical="center" wrapText="1" shrinkToFit="1"/>
    </xf>
    <xf numFmtId="0" fontId="3" fillId="6" borderId="0" xfId="0" applyFont="1" applyFill="1" applyBorder="1" applyAlignment="1">
      <alignment horizontal="center" vertical="center" wrapText="1" shrinkToFi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6" borderId="5" xfId="0" applyFont="1" applyFill="1" applyBorder="1" applyAlignment="1">
      <alignment horizontal="center" vertical="center" shrinkToFit="1"/>
    </xf>
    <xf numFmtId="0" fontId="6" fillId="6" borderId="6" xfId="0" applyFont="1" applyFill="1" applyBorder="1" applyAlignment="1">
      <alignment horizontal="center" vertical="center" shrinkToFit="1"/>
    </xf>
    <xf numFmtId="0" fontId="8" fillId="6" borderId="0" xfId="0" applyFont="1" applyFill="1" applyBorder="1" applyAlignment="1">
      <alignment horizontal="center" vertical="center" shrinkToFit="1"/>
    </xf>
    <xf numFmtId="0" fontId="8" fillId="6" borderId="10" xfId="0" applyFont="1" applyFill="1" applyBorder="1" applyAlignment="1">
      <alignment horizontal="center" vertical="center" shrinkToFit="1"/>
    </xf>
    <xf numFmtId="0" fontId="29" fillId="7" borderId="57" xfId="0" applyFont="1" applyFill="1" applyBorder="1" applyAlignment="1">
      <alignment horizontal="center" vertical="center"/>
    </xf>
    <xf numFmtId="0" fontId="29" fillId="7" borderId="58" xfId="0" applyFont="1" applyFill="1" applyBorder="1" applyAlignment="1">
      <alignment horizontal="center" vertical="center"/>
    </xf>
    <xf numFmtId="0" fontId="29" fillId="7" borderId="59" xfId="0" applyFont="1" applyFill="1" applyBorder="1" applyAlignment="1">
      <alignment horizontal="center" vertical="center"/>
    </xf>
    <xf numFmtId="0" fontId="29" fillId="7" borderId="57" xfId="0" applyFont="1" applyFill="1" applyBorder="1" applyAlignment="1">
      <alignment horizontal="left" vertical="center"/>
    </xf>
    <xf numFmtId="0" fontId="29" fillId="7" borderId="58" xfId="0" applyFont="1" applyFill="1" applyBorder="1" applyAlignment="1">
      <alignment horizontal="left" vertical="center"/>
    </xf>
    <xf numFmtId="0" fontId="29" fillId="7" borderId="59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170" fontId="23" fillId="0" borderId="45" xfId="0" applyNumberFormat="1" applyFont="1" applyFill="1" applyBorder="1" applyAlignment="1">
      <alignment horizontal="center" vertical="center"/>
    </xf>
    <xf numFmtId="170" fontId="23" fillId="0" borderId="12" xfId="0" applyNumberFormat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32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172" fontId="23" fillId="5" borderId="42" xfId="0" applyNumberFormat="1" applyFont="1" applyFill="1" applyBorder="1" applyAlignment="1">
      <alignment horizontal="center" vertical="center"/>
    </xf>
    <xf numFmtId="172" fontId="23" fillId="5" borderId="43" xfId="0" applyNumberFormat="1" applyFont="1" applyFill="1" applyBorder="1" applyAlignment="1">
      <alignment horizontal="center" vertical="center"/>
    </xf>
    <xf numFmtId="172" fontId="23" fillId="5" borderId="44" xfId="0" applyNumberFormat="1" applyFont="1" applyFill="1" applyBorder="1" applyAlignment="1">
      <alignment horizontal="center" vertical="center"/>
    </xf>
    <xf numFmtId="0" fontId="9" fillId="0" borderId="31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170" fontId="23" fillId="0" borderId="5" xfId="0" applyNumberFormat="1" applyFont="1" applyFill="1" applyBorder="1" applyAlignment="1">
      <alignment horizontal="center" vertical="center"/>
    </xf>
    <xf numFmtId="170" fontId="23" fillId="0" borderId="6" xfId="0" applyNumberFormat="1" applyFont="1" applyFill="1" applyBorder="1" applyAlignment="1">
      <alignment horizontal="center" vertical="center"/>
    </xf>
    <xf numFmtId="0" fontId="7" fillId="6" borderId="31" xfId="0" applyFont="1" applyFill="1" applyBorder="1" applyAlignment="1">
      <alignment horizontal="center" vertical="center" wrapText="1" shrinkToFit="1"/>
    </xf>
    <xf numFmtId="0" fontId="7" fillId="6" borderId="7" xfId="0" applyFont="1" applyFill="1" applyBorder="1" applyAlignment="1">
      <alignment horizontal="center" vertical="center" wrapText="1" shrinkToFit="1"/>
    </xf>
    <xf numFmtId="0" fontId="7" fillId="6" borderId="5" xfId="0" applyFont="1" applyFill="1" applyBorder="1" applyAlignment="1">
      <alignment horizontal="center" vertical="center" wrapText="1" shrinkToFit="1"/>
    </xf>
    <xf numFmtId="0" fontId="7" fillId="6" borderId="9" xfId="0" applyFont="1" applyFill="1" applyBorder="1" applyAlignment="1">
      <alignment horizontal="center" vertical="center" wrapText="1" shrinkToFit="1"/>
    </xf>
    <xf numFmtId="0" fontId="7" fillId="6" borderId="0" xfId="0" applyFont="1" applyFill="1" applyBorder="1" applyAlignment="1">
      <alignment horizontal="center" vertical="center" wrapText="1" shrinkToFit="1"/>
    </xf>
    <xf numFmtId="0" fontId="7" fillId="6" borderId="6" xfId="0" applyFont="1" applyFill="1" applyBorder="1" applyAlignment="1">
      <alignment horizontal="center" vertical="center" wrapText="1" shrinkToFit="1"/>
    </xf>
    <xf numFmtId="0" fontId="7" fillId="6" borderId="32" xfId="0" applyFont="1" applyFill="1" applyBorder="1" applyAlignment="1">
      <alignment horizontal="center" vertical="center" wrapText="1" shrinkToFit="1"/>
    </xf>
    <xf numFmtId="0" fontId="7" fillId="6" borderId="4" xfId="0" applyFont="1" applyFill="1" applyBorder="1" applyAlignment="1">
      <alignment horizontal="center" vertical="center" wrapText="1" shrinkToFit="1"/>
    </xf>
    <xf numFmtId="0" fontId="7" fillId="6" borderId="8" xfId="0" applyFont="1" applyFill="1" applyBorder="1" applyAlignment="1">
      <alignment horizontal="center" vertical="center" wrapText="1" shrinkToFit="1"/>
    </xf>
    <xf numFmtId="0" fontId="6" fillId="6" borderId="39" xfId="0" applyFont="1" applyFill="1" applyBorder="1" applyAlignment="1">
      <alignment horizontal="center" vertical="center" wrapText="1" shrinkToFit="1"/>
    </xf>
    <xf numFmtId="0" fontId="6" fillId="6" borderId="7" xfId="0" applyFont="1" applyFill="1" applyBorder="1" applyAlignment="1">
      <alignment horizontal="center" vertical="center" wrapText="1" shrinkToFit="1"/>
    </xf>
    <xf numFmtId="0" fontId="6" fillId="6" borderId="5" xfId="0" applyFont="1" applyFill="1" applyBorder="1" applyAlignment="1">
      <alignment horizontal="center" vertical="center" wrapText="1" shrinkToFit="1"/>
    </xf>
    <xf numFmtId="0" fontId="6" fillId="6" borderId="40" xfId="0" applyFont="1" applyFill="1" applyBorder="1" applyAlignment="1">
      <alignment horizontal="center" vertical="center" wrapText="1" shrinkToFit="1"/>
    </xf>
    <xf numFmtId="0" fontId="6" fillId="6" borderId="6" xfId="0" applyFont="1" applyFill="1" applyBorder="1" applyAlignment="1">
      <alignment horizontal="center" vertical="center" wrapText="1" shrinkToFit="1"/>
    </xf>
    <xf numFmtId="0" fontId="6" fillId="6" borderId="41" xfId="0" applyFont="1" applyFill="1" applyBorder="1" applyAlignment="1">
      <alignment horizontal="center" vertical="center" wrapText="1" shrinkToFit="1"/>
    </xf>
    <xf numFmtId="0" fontId="6" fillId="6" borderId="4" xfId="0" applyFont="1" applyFill="1" applyBorder="1" applyAlignment="1">
      <alignment horizontal="center" vertical="center" wrapText="1" shrinkToFit="1"/>
    </xf>
    <xf numFmtId="0" fontId="6" fillId="6" borderId="8" xfId="0" applyFont="1" applyFill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24" fillId="0" borderId="2" xfId="0" applyFont="1" applyFill="1" applyBorder="1" applyAlignment="1">
      <alignment horizontal="center" vertical="center" wrapText="1" shrinkToFit="1"/>
    </xf>
    <xf numFmtId="0" fontId="24" fillId="0" borderId="19" xfId="0" applyFont="1" applyFill="1" applyBorder="1" applyAlignment="1">
      <alignment horizontal="center" vertical="center" wrapText="1" shrinkToFit="1"/>
    </xf>
    <xf numFmtId="0" fontId="24" fillId="0" borderId="3" xfId="0" applyFont="1" applyFill="1" applyBorder="1" applyAlignment="1">
      <alignment horizontal="center" vertical="center" wrapText="1" shrinkToFit="1"/>
    </xf>
  </cellXfs>
  <cellStyles count="1">
    <cellStyle name="Normal" xfId="0" builtinId="0" customBuiltin="1"/>
  </cellStyles>
  <dxfs count="16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8" formatCode="[Color10]&quot;AED &quot;#,##0_);[Red]\(&quot;AED &quot;#,##0\);"/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theme="7" tint="0.39994506668294322"/>
        </left>
        <right style="thin">
          <color indexed="64"/>
        </right>
        <top style="medium">
          <color theme="7"/>
        </top>
        <bottom style="thin">
          <color indexed="64"/>
        </bottom>
      </border>
    </dxf>
    <dxf>
      <font>
        <u val="none"/>
        <vertAlign val="baseline"/>
        <sz val="10"/>
        <color auto="1"/>
        <name val="Calibri"/>
        <scheme val="minor"/>
      </font>
      <numFmt numFmtId="168" formatCode="[Color10]&quot;AED &quot;#,##0_);[Red]\(&quot;AED &quot;#,##0\);"/>
      <fill>
        <patternFill patternType="none">
          <fgColor indexed="64"/>
          <bgColor theme="0" tint="-0.14999847407452621"/>
        </patternFill>
      </fill>
      <border diagonalUp="0" diagonalDown="0">
        <left style="thin">
          <color theme="7" tint="0.39994506668294322"/>
        </left>
        <right/>
        <top style="thin">
          <color theme="7" tint="0.39994506668294322"/>
        </top>
        <bottom style="thin">
          <color theme="7" tint="0.39994506668294322"/>
        </bottom>
        <vertical style="thin">
          <color theme="7" tint="0.39994506668294322"/>
        </vertical>
        <horizontal style="thin">
          <color theme="7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7" formatCode="&quot;AED &quot;#,##0_);[Red]\(&quot;AED &quot;#,##0\)"/>
      <fill>
        <patternFill patternType="none">
          <fgColor indexed="64"/>
          <bgColor indexed="65"/>
        </patternFill>
      </fill>
      <border diagonalUp="0" diagonalDown="0" outline="0">
        <left style="thin">
          <color theme="7" tint="0.39994506668294322"/>
        </left>
        <right style="thin">
          <color theme="7" tint="0.39994506668294322"/>
        </right>
        <top style="medium">
          <color theme="7"/>
        </top>
        <bottom style="thin">
          <color indexed="64"/>
        </bottom>
      </border>
    </dxf>
    <dxf>
      <font>
        <u val="none"/>
        <vertAlign val="baseline"/>
        <sz val="10"/>
        <color auto="1"/>
        <name val="Calibri"/>
        <scheme val="minor"/>
      </font>
      <numFmt numFmtId="167" formatCode="&quot;AED &quot;#,##0_);[Red]\(&quot;AED &quot;#,##0\)"/>
      <fill>
        <patternFill patternType="none">
          <fgColor indexed="64"/>
          <bgColor indexed="65"/>
        </patternFill>
      </fill>
      <border diagonalUp="0" diagonalDown="0">
        <left style="thin">
          <color theme="7" tint="0.39994506668294322"/>
        </left>
        <right style="thin">
          <color theme="7" tint="0.39994506668294322"/>
        </right>
        <top style="thin">
          <color theme="7" tint="0.39994506668294322"/>
        </top>
        <bottom style="thin">
          <color theme="7" tint="0.39994506668294322"/>
        </bottom>
        <vertical style="thin">
          <color theme="7" tint="0.39994506668294322"/>
        </vertical>
        <horizontal style="thin">
          <color theme="7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Calibri"/>
        <scheme val="minor"/>
      </font>
      <numFmt numFmtId="167" formatCode="&quot;AED &quot;#,##0_);[Red]\(&quot;AED &quot;#,##0\)"/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theme="7" tint="0.39994506668294322"/>
        </left>
        <right style="thin">
          <color theme="7" tint="0.39994506668294322"/>
        </right>
        <top style="medium">
          <color theme="7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Calibri"/>
        <scheme val="minor"/>
      </font>
      <numFmt numFmtId="167" formatCode="&quot;AED &quot;#,##0_);[Red]\(&quot;AED &quot;#,##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1" readingOrder="0"/>
      <border diagonalUp="0" diagonalDown="0">
        <left style="thin">
          <color theme="7" tint="0.39994506668294322"/>
        </left>
        <right style="thin">
          <color theme="7" tint="0.39994506668294322"/>
        </right>
        <top style="thin">
          <color theme="7" tint="0.39994506668294322"/>
        </top>
        <bottom style="thin">
          <color theme="7" tint="0.39994506668294322"/>
        </bottom>
        <vertical style="thin">
          <color theme="7" tint="0.39994506668294322"/>
        </vertical>
        <horizontal style="thin">
          <color theme="7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theme="7" tint="0.39994506668294322"/>
        </right>
        <top style="medium">
          <color theme="7"/>
        </top>
        <bottom style="thin">
          <color indexed="64"/>
        </bottom>
      </border>
    </dxf>
    <dxf>
      <font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7" tint="0.39994506668294322"/>
        </right>
        <top style="thin">
          <color theme="7" tint="0.39994506668294322"/>
        </top>
        <bottom style="thin">
          <color theme="7" tint="0.39994506668294322"/>
        </bottom>
        <vertical style="thin">
          <color theme="7" tint="0.39994506668294322"/>
        </vertical>
        <horizontal style="thin">
          <color theme="7" tint="0.39994506668294322"/>
        </horizontal>
      </border>
    </dxf>
    <dxf>
      <border>
        <top style="medium">
          <color theme="7"/>
        </top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diagonalUp="0" diagonalDown="0">
        <left style="thin">
          <color theme="7" tint="0.39994506668294322"/>
        </left>
        <right style="thin">
          <color theme="7" tint="0.39994506668294322"/>
        </right>
        <top style="thin">
          <color theme="7" tint="0.39994506668294322"/>
        </top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theme="7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theme="7" tint="0.39994506668294322"/>
        </left>
        <right style="thin">
          <color theme="7" tint="0.39994506668294322"/>
        </right>
        <top/>
        <bottom/>
        <vertical style="thin">
          <color theme="7" tint="0.39994506668294322"/>
        </vertical>
        <horizontal style="thin">
          <color theme="7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Calibri"/>
        <scheme val="minor"/>
      </font>
      <numFmt numFmtId="172" formatCode="[Red]&quot;AED &quot;#,##0_);[Color10]\(&quot;AED &quot;#,##0\);0"/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7" tint="0.39994506668294322"/>
        </left>
        <right/>
        <top style="thin">
          <color theme="7" tint="0.39994506668294322"/>
        </top>
        <bottom style="thin">
          <color theme="7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3"/>
        <name val="Calibri"/>
        <scheme val="minor"/>
      </font>
      <numFmt numFmtId="167" formatCode="&quot;AED &quot;#,##0_);[Red]\(&quot;AED &quot;#,##0\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7" tint="0.39994506668294322"/>
        </left>
        <right/>
        <top style="thin">
          <color theme="7" tint="0.39994506668294322"/>
        </top>
        <bottom style="thin">
          <color theme="7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Calibri"/>
        <scheme val="minor"/>
      </font>
      <numFmt numFmtId="167" formatCode="&quot;AED &quot;#,##0_);[Red]\(&quot;AED &quot;#,##0\)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7" tint="0.39994506668294322"/>
        </left>
        <right style="thin">
          <color theme="7" tint="0.39994506668294322"/>
        </right>
        <top style="thin">
          <color theme="7" tint="0.39994506668294322"/>
        </top>
        <bottom style="thin">
          <color theme="7" tint="0.39994506668294322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theme="7" tint="0.39994506668294322"/>
        </right>
        <top style="thin">
          <color theme="7" tint="0.39994506668294322"/>
        </top>
        <bottom style="thin">
          <color theme="7" tint="0.39994506668294322"/>
        </bottom>
      </border>
    </dxf>
    <dxf>
      <border>
        <top style="thin">
          <color theme="7" tint="0.39994506668294322"/>
        </top>
      </border>
    </dxf>
    <dxf>
      <border diagonalUp="0" diagonalDown="0">
        <left style="thin">
          <color theme="7" tint="0.39994506668294322"/>
        </left>
        <right style="thin">
          <color theme="7" tint="0.39994506668294322"/>
        </right>
        <top style="thin">
          <color theme="7" tint="0.39994506668294322"/>
        </top>
        <bottom style="thin">
          <color theme="7" tint="0.39994506668294322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theme="7" tint="0.39994506668294322"/>
        </bottom>
      </border>
    </dxf>
    <dxf>
      <fill>
        <patternFill patternType="solid">
          <fgColor indexed="64"/>
          <bgColor theme="7" tint="0.79998168889431442"/>
        </patternFill>
      </fill>
      <border diagonalUp="0" diagonalDown="0">
        <left style="thin">
          <color theme="7" tint="0.39994506668294322"/>
        </left>
        <right style="thin">
          <color theme="7" tint="0.39994506668294322"/>
        </right>
        <top/>
        <bottom/>
        <vertical style="thin">
          <color theme="7" tint="0.39994506668294322"/>
        </vertical>
        <horizontal style="thin">
          <color theme="7" tint="0.39994506668294322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63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8" formatCode="[Color10]&quot;AED &quot;#,##0_);[Red]\(&quot;AED &quot;#,##0\);"/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theme="7" tint="0.39994506668294322"/>
        </left>
        <right/>
        <top style="medium">
          <color theme="7"/>
        </top>
        <bottom/>
      </border>
    </dxf>
    <dxf>
      <font>
        <u val="none"/>
        <vertAlign val="baseline"/>
        <sz val="10"/>
        <color auto="1"/>
        <name val="Calibri"/>
        <scheme val="minor"/>
      </font>
      <numFmt numFmtId="168" formatCode="[Color10]&quot;AED &quot;#,##0_);[Red]\(&quot;AED &quot;#,##0\);"/>
      <fill>
        <patternFill patternType="none">
          <fgColor indexed="64"/>
          <bgColor theme="0" tint="-0.14999847407452621"/>
        </patternFill>
      </fill>
      <border diagonalUp="0" diagonalDown="0">
        <left style="thin">
          <color theme="7" tint="0.39994506668294322"/>
        </left>
        <right/>
        <top style="thin">
          <color theme="7" tint="0.39994506668294322"/>
        </top>
        <bottom style="thin">
          <color theme="7" tint="0.39994506668294322"/>
        </bottom>
        <vertical style="thin">
          <color theme="7" tint="0.39994506668294322"/>
        </vertical>
        <horizontal style="thin">
          <color theme="7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7" formatCode="&quot;AED &quot;#,##0_);[Red]\(&quot;AED &quot;#,##0\)"/>
      <fill>
        <patternFill patternType="none">
          <fgColor indexed="64"/>
          <bgColor indexed="65"/>
        </patternFill>
      </fill>
      <border diagonalUp="0" diagonalDown="0" outline="0">
        <left style="thin">
          <color theme="7" tint="0.39994506668294322"/>
        </left>
        <right/>
        <top style="medium">
          <color theme="7"/>
        </top>
        <bottom/>
      </border>
    </dxf>
    <dxf>
      <font>
        <u val="none"/>
        <vertAlign val="baseline"/>
        <sz val="10"/>
        <color auto="1"/>
        <name val="Calibri"/>
        <scheme val="minor"/>
      </font>
      <numFmt numFmtId="167" formatCode="&quot;AED &quot;#,##0_);[Red]\(&quot;AED &quot;#,##0\)"/>
      <fill>
        <patternFill patternType="none">
          <fgColor indexed="64"/>
          <bgColor indexed="65"/>
        </patternFill>
      </fill>
      <border diagonalUp="0" diagonalDown="0" outline="0">
        <left style="thin">
          <color theme="7" tint="0.39994506668294322"/>
        </left>
        <right/>
        <top style="thin">
          <color theme="7" tint="0.39994506668294322"/>
        </top>
        <bottom style="thin">
          <color theme="7" tint="0.3999450666829432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Calibri"/>
        <scheme val="minor"/>
      </font>
      <numFmt numFmtId="167" formatCode="&quot;AED &quot;#,##0_);[Red]\(&quot;AED &quot;#,##0\)"/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theme="7" tint="0.39994506668294322"/>
        </left>
        <right style="thin">
          <color theme="7" tint="0.39994506668294322"/>
        </right>
        <top style="medium">
          <color theme="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Calibri"/>
        <scheme val="minor"/>
      </font>
      <numFmt numFmtId="167" formatCode="&quot;AED &quot;#,##0_);[Red]\(&quot;AED &quot;#,##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1" readingOrder="0"/>
      <border diagonalUp="0" diagonalDown="0">
        <left style="thin">
          <color theme="7" tint="0.39994506668294322"/>
        </left>
        <right style="thin">
          <color theme="7" tint="0.39994506668294322"/>
        </right>
        <top style="thin">
          <color theme="7" tint="0.39994506668294322"/>
        </top>
        <bottom style="thin">
          <color theme="7" tint="0.39994506668294322"/>
        </bottom>
        <vertical style="thin">
          <color theme="7" tint="0.39994506668294322"/>
        </vertical>
        <horizontal style="thin">
          <color theme="7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7" tint="0.39994506668294322"/>
        </right>
        <top style="medium">
          <color theme="7"/>
        </top>
        <bottom/>
      </border>
    </dxf>
    <dxf>
      <font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7" tint="0.39994506668294322"/>
        </right>
        <top style="thin">
          <color theme="7" tint="0.39994506668294322"/>
        </top>
        <bottom style="thin">
          <color theme="7" tint="0.39994506668294322"/>
        </bottom>
        <vertical style="thin">
          <color theme="7" tint="0.39994506668294322"/>
        </vertical>
        <horizontal style="thin">
          <color theme="7" tint="0.39994506668294322"/>
        </horizontal>
      </border>
    </dxf>
    <dxf>
      <border>
        <top style="medium">
          <color theme="7"/>
        </top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theme="7" tint="0.39994506668294322"/>
        </left>
        <right style="thin">
          <color theme="7" tint="0.39994506668294322"/>
        </right>
        <top/>
        <bottom/>
        <vertical style="thin">
          <color theme="7" tint="0.39994506668294322"/>
        </vertical>
        <horizontal/>
      </border>
    </dxf>
    <dxf>
      <border diagonalUp="0" diagonalDown="0">
        <left style="thin">
          <color theme="7" tint="0.39994506668294322"/>
        </left>
        <right style="thin">
          <color theme="7" tint="0.39994506668294322"/>
        </right>
        <top style="thin">
          <color theme="7" tint="0.39994506668294322"/>
        </top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theme="7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theme="7" tint="0.39994506668294322"/>
        </left>
        <right style="thin">
          <color theme="7" tint="0.39994506668294322"/>
        </right>
        <top/>
        <bottom/>
        <vertical style="thin">
          <color theme="7" tint="0.39994506668294322"/>
        </vertical>
        <horizontal style="thin">
          <color theme="7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7" tint="0.39994506668294322"/>
        </left>
        <right style="thin">
          <color theme="7" tint="0.39994506668294322"/>
        </right>
        <top style="medium">
          <color theme="7"/>
        </top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8" formatCode="[Color10]&quot;AED &quot;#,##0_);[Red]\(&quot;AED &quot;#,##0\);"/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theme="7" tint="0.39994506668294322"/>
        </left>
        <right style="thin">
          <color theme="7" tint="0.39994506668294322"/>
        </right>
        <top style="medium">
          <color theme="7"/>
        </top>
        <bottom style="thin">
          <color theme="7" tint="0.39994506668294322"/>
        </bottom>
      </border>
    </dxf>
    <dxf>
      <font>
        <u val="none"/>
        <vertAlign val="baseline"/>
        <sz val="10"/>
        <color auto="1"/>
        <name val="Calibri"/>
        <scheme val="minor"/>
      </font>
      <numFmt numFmtId="168" formatCode="[Color10]&quot;AED &quot;#,##0_);[Red]\(&quot;AED &quot;#,##0\);"/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theme="7" tint="0.39994506668294322"/>
        </left>
        <right style="thin">
          <color theme="7" tint="0.39994506668294322"/>
        </right>
        <top style="thin">
          <color theme="7" tint="0.39994506668294322"/>
        </top>
        <bottom style="thin">
          <color theme="7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7" formatCode="&quot;AED &quot;#,##0_);[Red]\(&quot;AED &quot;#,##0\)"/>
      <fill>
        <patternFill patternType="none">
          <fgColor indexed="64"/>
          <bgColor indexed="65"/>
        </patternFill>
      </fill>
      <border diagonalUp="0" diagonalDown="0" outline="0">
        <left style="thin">
          <color theme="7" tint="0.39994506668294322"/>
        </left>
        <right style="thin">
          <color theme="7" tint="0.39994506668294322"/>
        </right>
        <top style="medium">
          <color theme="7"/>
        </top>
        <bottom style="thin">
          <color theme="7" tint="0.39994506668294322"/>
        </bottom>
      </border>
    </dxf>
    <dxf>
      <font>
        <u val="none"/>
        <vertAlign val="baseline"/>
        <sz val="10"/>
        <color auto="1"/>
        <name val="Calibri"/>
        <scheme val="minor"/>
      </font>
      <numFmt numFmtId="167" formatCode="&quot;AED &quot;#,##0_);[Red]\(&quot;AED &quot;#,##0\)"/>
      <fill>
        <patternFill patternType="none">
          <fgColor indexed="64"/>
          <bgColor indexed="65"/>
        </patternFill>
      </fill>
      <border diagonalUp="0" diagonalDown="0">
        <left style="thin">
          <color theme="7" tint="0.39994506668294322"/>
        </left>
        <right style="thin">
          <color theme="7" tint="0.39994506668294322"/>
        </right>
        <top style="thin">
          <color theme="7" tint="0.39994506668294322"/>
        </top>
        <bottom style="thin">
          <color theme="7" tint="0.3999450666829432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Calibri"/>
        <scheme val="minor"/>
      </font>
      <numFmt numFmtId="167" formatCode="&quot;AED &quot;#,##0_);[Red]\(&quot;AED &quot;#,##0\)"/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theme="7" tint="0.39994506668294322"/>
        </left>
        <right style="thin">
          <color theme="7" tint="0.39994506668294322"/>
        </right>
        <top style="medium">
          <color theme="7"/>
        </top>
        <bottom style="thin">
          <color theme="7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Calibri"/>
        <scheme val="minor"/>
      </font>
      <numFmt numFmtId="167" formatCode="&quot;AED &quot;#,##0_);[Red]\(&quot;AED &quot;#,##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1" readingOrder="0"/>
      <border diagonalUp="0" diagonalDown="0">
        <left style="thin">
          <color theme="7" tint="0.39994506668294322"/>
        </left>
        <right style="thin">
          <color theme="7" tint="0.39994506668294322"/>
        </right>
        <top style="thin">
          <color theme="7" tint="0.39994506668294322"/>
        </top>
        <bottom style="thin">
          <color theme="7" tint="0.39994506668294322"/>
        </bottom>
        <vertical style="thin">
          <color theme="7" tint="0.39994506668294322"/>
        </vertical>
        <horizontal style="thin">
          <color theme="7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7" tint="0.39994506668294322"/>
        </left>
        <right style="thin">
          <color theme="7" tint="0.39994506668294322"/>
        </right>
        <top style="medium">
          <color theme="7"/>
        </top>
        <bottom style="thin">
          <color theme="7" tint="0.39994506668294322"/>
        </bottom>
      </border>
    </dxf>
    <dxf>
      <font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</dxf>
    <dxf>
      <border>
        <top style="medium">
          <color theme="7"/>
        </top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theme="7" tint="0.39994506668294322"/>
        </left>
        <right style="thin">
          <color theme="7" tint="0.39994506668294322"/>
        </right>
        <top/>
        <bottom/>
        <vertical style="thin">
          <color theme="7" tint="0.39994506668294322"/>
        </vertical>
        <horizontal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theme="7" tint="0.39994506668294322"/>
        </left>
        <right style="thin">
          <color theme="7" tint="0.39994506668294322"/>
        </right>
        <top/>
        <bottom/>
        <vertical style="thin">
          <color theme="7" tint="0.39994506668294322"/>
        </vertical>
        <horizontal style="thin">
          <color theme="7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7" tint="0.39994506668294322"/>
        </left>
        <right style="thin">
          <color theme="7" tint="0.39994506668294322"/>
        </right>
        <top style="medium">
          <color theme="7"/>
        </top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8" formatCode="[Color10]&quot;AED &quot;#,##0_);[Red]\(&quot;AED &quot;#,##0\);"/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theme="7" tint="0.39994506668294322"/>
        </left>
        <right style="thin">
          <color theme="7" tint="0.39994506668294322"/>
        </right>
        <top style="medium">
          <color theme="7"/>
        </top>
        <bottom style="thin">
          <color theme="7" tint="0.39994506668294322"/>
        </bottom>
      </border>
    </dxf>
    <dxf>
      <font>
        <u val="none"/>
        <vertAlign val="baseline"/>
        <sz val="10"/>
        <color auto="1"/>
        <name val="Calibri"/>
        <scheme val="minor"/>
      </font>
      <numFmt numFmtId="168" formatCode="[Color10]&quot;AED &quot;#,##0_);[Red]\(&quot;AED &quot;#,##0\);"/>
      <fill>
        <patternFill patternType="none">
          <fgColor indexed="64"/>
          <bgColor theme="0" tint="-0.14999847407452621"/>
        </patternFill>
      </fill>
      <border diagonalUp="0" diagonalDown="0">
        <left style="thin">
          <color theme="7" tint="0.39994506668294322"/>
        </left>
        <right style="thin">
          <color theme="7" tint="0.39994506668294322"/>
        </right>
        <top style="thin">
          <color theme="7" tint="0.39994506668294322"/>
        </top>
        <bottom style="thin">
          <color theme="7" tint="0.39994506668294322"/>
        </bottom>
        <vertical style="thin">
          <color theme="7" tint="0.39994506668294322"/>
        </vertical>
        <horizontal style="thin">
          <color theme="7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7" formatCode="&quot;AED &quot;#,##0_);[Red]\(&quot;AED &quot;#,##0\)"/>
      <fill>
        <patternFill patternType="none">
          <fgColor indexed="64"/>
          <bgColor indexed="65"/>
        </patternFill>
      </fill>
      <border diagonalUp="0" diagonalDown="0" outline="0">
        <left style="thin">
          <color theme="7" tint="0.39994506668294322"/>
        </left>
        <right style="thin">
          <color theme="7" tint="0.39994506668294322"/>
        </right>
        <top style="medium">
          <color theme="7"/>
        </top>
        <bottom style="thin">
          <color theme="7" tint="0.39994506668294322"/>
        </bottom>
      </border>
    </dxf>
    <dxf>
      <font>
        <u val="none"/>
        <vertAlign val="baseline"/>
        <sz val="10"/>
        <color auto="1"/>
        <name val="Calibri"/>
        <scheme val="minor"/>
      </font>
      <numFmt numFmtId="167" formatCode="&quot;AED &quot;#,##0_);[Red]\(&quot;AED &quot;#,##0\)"/>
      <fill>
        <patternFill patternType="none">
          <fgColor indexed="64"/>
          <bgColor indexed="65"/>
        </patternFill>
      </fill>
      <border diagonalUp="0" diagonalDown="0">
        <left style="thin">
          <color theme="7" tint="0.39994506668294322"/>
        </left>
        <right style="thin">
          <color theme="7" tint="0.39994506668294322"/>
        </right>
        <top style="thin">
          <color theme="7" tint="0.39994506668294322"/>
        </top>
        <bottom style="thin">
          <color theme="7" tint="0.39994506668294322"/>
        </bottom>
        <vertical style="thin">
          <color theme="7" tint="0.39994506668294322"/>
        </vertical>
        <horizontal style="thin">
          <color theme="7" tint="0.39994506668294322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Calibri"/>
        <scheme val="minor"/>
      </font>
      <numFmt numFmtId="167" formatCode="&quot;AED &quot;#,##0_);[Red]\(&quot;AED &quot;#,##0\)"/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theme="7" tint="0.39994506668294322"/>
        </left>
        <right style="thin">
          <color theme="7" tint="0.39994506668294322"/>
        </right>
        <top style="medium">
          <color theme="7"/>
        </top>
        <bottom style="thin">
          <color theme="7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Calibri"/>
        <scheme val="minor"/>
      </font>
      <numFmt numFmtId="167" formatCode="&quot;AED &quot;#,##0_);[Red]\(&quot;AED &quot;#,##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1" readingOrder="0"/>
      <border diagonalUp="0" diagonalDown="0">
        <left style="thin">
          <color theme="7" tint="0.39994506668294322"/>
        </left>
        <right style="thin">
          <color theme="7" tint="0.39994506668294322"/>
        </right>
        <top style="thin">
          <color theme="7" tint="0.39994506668294322"/>
        </top>
        <bottom style="thin">
          <color theme="7" tint="0.39994506668294322"/>
        </bottom>
        <vertical style="thin">
          <color theme="7" tint="0.39994506668294322"/>
        </vertical>
        <horizontal style="thin">
          <color theme="7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7" tint="0.39994506668294322"/>
        </left>
        <right style="thin">
          <color theme="7" tint="0.39994506668294322"/>
        </right>
        <top style="medium">
          <color theme="7"/>
        </top>
        <bottom style="thin">
          <color theme="7" tint="0.39994506668294322"/>
        </bottom>
      </border>
    </dxf>
    <dxf>
      <font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 style="thin">
          <color theme="7" tint="0.39994506668294322"/>
        </left>
        <right style="thin">
          <color theme="7" tint="0.39994506668294322"/>
        </right>
        <top style="thin">
          <color theme="7" tint="0.39991454817346722"/>
        </top>
        <bottom style="thin">
          <color theme="7" tint="0.39991454817346722"/>
        </bottom>
        <vertical/>
        <horizontal style="thin">
          <color theme="7" tint="0.39991454817346722"/>
        </horizontal>
      </border>
    </dxf>
    <dxf>
      <border>
        <top style="medium">
          <color theme="7"/>
        </top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theme="7" tint="0.39994506668294322"/>
        </left>
        <right style="thin">
          <color theme="7" tint="0.39994506668294322"/>
        </right>
        <top/>
        <bottom/>
        <vertical style="thin">
          <color theme="7" tint="0.39994506668294322"/>
        </vertical>
        <horizontal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theme="7" tint="0.39994506668294322"/>
        </left>
        <right style="thin">
          <color theme="7" tint="0.39994506668294322"/>
        </right>
        <top/>
        <bottom/>
        <vertical style="thin">
          <color theme="7" tint="0.39994506668294322"/>
        </vertical>
        <horizontal style="thin">
          <color theme="7" tint="0.39994506668294322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color theme="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8" formatCode="[Color10]&quot;AED &quot;#,##0_);[Red]\(&quot;AED &quot;#,##0\);"/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theme="7" tint="0.39994506668294322"/>
        </left>
        <right/>
        <top style="medium">
          <color theme="7"/>
        </top>
        <bottom/>
      </border>
    </dxf>
    <dxf>
      <font>
        <u val="none"/>
        <vertAlign val="baseline"/>
        <sz val="10"/>
        <color auto="1"/>
        <name val="Calibri"/>
        <scheme val="minor"/>
      </font>
      <numFmt numFmtId="168" formatCode="[Color10]&quot;AED &quot;#,##0_);[Red]\(&quot;AED &quot;#,##0\);"/>
      <fill>
        <patternFill patternType="none">
          <fgColor indexed="64"/>
          <bgColor theme="0" tint="-0.14999847407452621"/>
        </patternFill>
      </fill>
      <border diagonalUp="0" diagonalDown="0">
        <left style="thin">
          <color theme="7" tint="0.39994506668294322"/>
        </left>
        <right/>
        <top style="thin">
          <color theme="7" tint="0.39994506668294322"/>
        </top>
        <bottom style="thin">
          <color theme="7" tint="0.39994506668294322"/>
        </bottom>
        <vertical style="thin">
          <color theme="7" tint="0.39994506668294322"/>
        </vertical>
        <horizontal style="thin">
          <color theme="7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7" formatCode="&quot;AED &quot;#,##0_);[Red]\(&quot;AED &quot;#,##0\)"/>
      <fill>
        <patternFill patternType="none">
          <fgColor indexed="64"/>
          <bgColor indexed="65"/>
        </patternFill>
      </fill>
      <border diagonalUp="0" diagonalDown="0" outline="0">
        <left style="thin">
          <color theme="7" tint="0.39994506668294322"/>
        </left>
        <right/>
        <top style="medium">
          <color theme="7"/>
        </top>
        <bottom/>
      </border>
    </dxf>
    <dxf>
      <font>
        <u val="none"/>
        <vertAlign val="baseline"/>
        <sz val="10"/>
        <color auto="1"/>
        <name val="Calibri"/>
        <scheme val="minor"/>
      </font>
      <numFmt numFmtId="167" formatCode="&quot;AED &quot;#,##0_);[Red]\(&quot;AED &quot;#,##0\)"/>
      <fill>
        <patternFill patternType="none">
          <fgColor indexed="64"/>
          <bgColor indexed="65"/>
        </patternFill>
      </fill>
      <border diagonalUp="0" diagonalDown="0" outline="0">
        <left style="thin">
          <color theme="7" tint="0.39994506668294322"/>
        </left>
        <right/>
        <top style="thin">
          <color theme="7" tint="0.39994506668294322"/>
        </top>
        <bottom style="thin">
          <color theme="7" tint="0.3999450666829432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Calibri"/>
        <scheme val="minor"/>
      </font>
      <numFmt numFmtId="167" formatCode="&quot;AED &quot;#,##0_);[Red]\(&quot;AED &quot;#,##0\)"/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theme="7" tint="0.39994506668294322"/>
        </left>
        <right style="thin">
          <color theme="7" tint="0.39994506668294322"/>
        </right>
        <top style="medium">
          <color theme="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Calibri"/>
        <scheme val="minor"/>
      </font>
      <numFmt numFmtId="167" formatCode="&quot;AED &quot;#,##0_);[Red]\(&quot;AED &quot;#,##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1" readingOrder="0"/>
      <border diagonalUp="0" diagonalDown="0">
        <left style="thin">
          <color theme="7" tint="0.39994506668294322"/>
        </left>
        <right style="thin">
          <color theme="7" tint="0.39994506668294322"/>
        </right>
        <top style="thin">
          <color theme="7" tint="0.39994506668294322"/>
        </top>
        <bottom style="thin">
          <color theme="7" tint="0.39994506668294322"/>
        </bottom>
        <vertical style="thin">
          <color theme="7" tint="0.39994506668294322"/>
        </vertical>
        <horizontal style="thin">
          <color theme="7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7" tint="0.39994506668294322"/>
        </right>
        <top style="medium">
          <color theme="7"/>
        </top>
        <bottom/>
      </border>
    </dxf>
    <dxf>
      <font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7" tint="0.39994506668294322"/>
        </right>
        <top style="thin">
          <color theme="7" tint="0.39994506668294322"/>
        </top>
        <bottom style="thin">
          <color theme="7" tint="0.39994506668294322"/>
        </bottom>
        <vertical style="thin">
          <color theme="7" tint="0.39994506668294322"/>
        </vertical>
        <horizontal style="thin">
          <color theme="7" tint="0.39994506668294322"/>
        </horizontal>
      </border>
    </dxf>
    <dxf>
      <border>
        <top style="medium">
          <color theme="7"/>
        </top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theme="7" tint="0.39994506668294322"/>
        </left>
        <right style="thin">
          <color theme="7" tint="0.39994506668294322"/>
        </right>
        <top/>
        <bottom/>
        <vertical style="thin">
          <color theme="7" tint="0.39994506668294322"/>
        </vertical>
        <horizontal/>
      </border>
    </dxf>
    <dxf>
      <border diagonalUp="0" diagonalDown="0">
        <left style="thin">
          <color theme="7" tint="0.39994506668294322"/>
        </left>
        <right style="thin">
          <color theme="7" tint="0.39994506668294322"/>
        </right>
        <top style="thin">
          <color theme="7" tint="0.39994506668294322"/>
        </top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theme="7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theme="7" tint="0.39994506668294322"/>
        </left>
        <right style="thin">
          <color theme="7" tint="0.39994506668294322"/>
        </right>
        <top/>
        <bottom/>
        <vertical style="thin">
          <color theme="7" tint="0.39994506668294322"/>
        </vertical>
        <horizontal style="thin">
          <color theme="7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Calibri"/>
        <scheme val="minor"/>
      </font>
      <numFmt numFmtId="172" formatCode="[Red]&quot;AED &quot;#,##0_);[Color10]\(&quot;AED &quot;#,##0\);0"/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color theme="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8" formatCode="[Color10]&quot;AED &quot;#,##0_);[Red]\(&quot;AED &quot;#,##0\);"/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theme="7" tint="0.39994506668294322"/>
        </left>
        <right style="thin">
          <color theme="7" tint="0.39994506668294322"/>
        </right>
        <top/>
        <bottom style="thin">
          <color theme="7" tint="0.39994506668294322"/>
        </bottom>
      </border>
    </dxf>
    <dxf>
      <font>
        <u val="none"/>
        <vertAlign val="baseline"/>
        <sz val="10"/>
        <color auto="1"/>
        <name val="Calibri"/>
        <scheme val="minor"/>
      </font>
      <numFmt numFmtId="168" formatCode="[Color10]&quot;AED &quot;#,##0_);[Red]\(&quot;AED &quot;#,##0\);"/>
      <fill>
        <patternFill patternType="none">
          <fgColor indexed="64"/>
          <bgColor theme="0" tint="-0.14999847407452621"/>
        </patternFill>
      </fill>
      <border diagonalUp="0" diagonalDown="0">
        <left style="thin">
          <color theme="7" tint="0.39994506668294322"/>
        </left>
        <right style="thin">
          <color theme="7" tint="0.39994506668294322"/>
        </right>
        <top style="thin">
          <color theme="7" tint="0.39994506668294322"/>
        </top>
        <bottom style="thin">
          <color theme="7" tint="0.39994506668294322"/>
        </bottom>
        <vertical style="thin">
          <color theme="7" tint="0.39994506668294322"/>
        </vertical>
        <horizontal style="thin">
          <color theme="7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7" formatCode="&quot;AED &quot;#,##0_);[Red]\(&quot;AED &quot;#,##0\)"/>
      <fill>
        <patternFill patternType="none">
          <fgColor indexed="64"/>
          <bgColor indexed="65"/>
        </patternFill>
      </fill>
      <border diagonalUp="0" diagonalDown="0" outline="0">
        <left style="thin">
          <color theme="7" tint="0.39994506668294322"/>
        </left>
        <right/>
        <top/>
        <bottom style="thin">
          <color theme="7" tint="0.39994506668294322"/>
        </bottom>
      </border>
    </dxf>
    <dxf>
      <font>
        <u val="none"/>
        <vertAlign val="baseline"/>
        <sz val="10"/>
        <color auto="1"/>
        <name val="Calibri"/>
        <scheme val="minor"/>
      </font>
      <numFmt numFmtId="171" formatCode="&quot;AED &quot;#,##0_);[Red]\(&quot;AED &quot;#,##0\);0"/>
      <fill>
        <patternFill patternType="none">
          <fgColor indexed="64"/>
          <bgColor indexed="65"/>
        </patternFill>
      </fill>
      <border diagonalUp="0" diagonalDown="0" outline="0">
        <left style="thin">
          <color theme="7" tint="0.39994506668294322"/>
        </left>
        <right/>
        <top style="thin">
          <color theme="7" tint="0.39994506668294322"/>
        </top>
        <bottom style="thin">
          <color theme="7" tint="0.3999450666829432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Calibri"/>
        <scheme val="minor"/>
      </font>
      <numFmt numFmtId="167" formatCode="&quot;AED &quot;#,##0_);[Red]\(&quot;AED &quot;#,##0\)"/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theme="7" tint="0.39994506668294322"/>
        </left>
        <right style="thin">
          <color theme="7" tint="0.39994506668294322"/>
        </right>
        <top/>
        <bottom style="thin">
          <color theme="7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Calibri"/>
        <scheme val="minor"/>
      </font>
      <numFmt numFmtId="167" formatCode="&quot;AED &quot;#,##0_);[Red]\(&quot;AED &quot;#,##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1" readingOrder="0"/>
      <border diagonalUp="0" diagonalDown="0">
        <left style="thin">
          <color theme="7" tint="0.39994506668294322"/>
        </left>
        <right style="thin">
          <color theme="7" tint="0.39994506668294322"/>
        </right>
        <top style="thin">
          <color theme="7" tint="0.39994506668294322"/>
        </top>
        <bottom style="thin">
          <color theme="7" tint="0.39994506668294322"/>
        </bottom>
        <vertical style="thin">
          <color theme="7" tint="0.39994506668294322"/>
        </vertical>
        <horizontal style="thin">
          <color theme="7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7" tint="0.39994506668294322"/>
        </left>
        <right style="thin">
          <color theme="7" tint="0.39994506668294322"/>
        </right>
        <top/>
        <bottom style="thin">
          <color theme="7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1" readingOrder="0"/>
      <border diagonalUp="0" diagonalDown="0">
        <left style="thin">
          <color theme="7" tint="0.39994506668294322"/>
        </left>
        <right style="thin">
          <color theme="7" tint="0.39994506668294322"/>
        </right>
        <top style="thin">
          <color theme="7" tint="0.39994506668294322"/>
        </top>
        <bottom style="thin">
          <color theme="7" tint="0.39994506668294322"/>
        </bottom>
        <vertical style="thin">
          <color theme="7" tint="0.39994506668294322"/>
        </vertical>
        <horizontal style="thin">
          <color theme="7" tint="0.39994506668294322"/>
        </horizontal>
      </border>
    </dxf>
    <dxf>
      <border>
        <top style="medium">
          <color theme="7"/>
        </top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theme="7" tint="0.39994506668294322"/>
        </left>
        <right style="thin">
          <color theme="7" tint="0.39994506668294322"/>
        </right>
        <top/>
        <bottom/>
        <vertical style="thin">
          <color theme="7" tint="0.39994506668294322"/>
        </vertical>
        <horizontal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theme="7" tint="0.39994506668294322"/>
        </left>
        <right style="thin">
          <color theme="7" tint="0.39994506668294322"/>
        </right>
        <top/>
        <bottom/>
        <vertical style="thin">
          <color theme="7" tint="0.39994506668294322"/>
        </vertical>
        <horizontal style="thin">
          <color theme="7" tint="0.39994506668294322"/>
        </horizontal>
      </border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66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1" hidden="0"/>
    </dxf>
    <dxf>
      <font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&quot;AED &quot;#,##0_);[Red]\(&quot;AED &quot;#,##0\)"/>
      <fill>
        <patternFill patternType="solid">
          <fgColor indexed="64"/>
          <bgColor theme="6" tint="0.79998168889431442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solid">
          <fgColor indexed="64"/>
          <bgColor theme="6" tint="0.5999938962981048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7" formatCode="&quot;AED &quot;#,##0_);[Red]\(&quot;AED &quot;#,##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u val="none"/>
        <vertAlign val="baseline"/>
        <sz val="10"/>
        <color auto="1"/>
        <name val="Calibri"/>
        <scheme val="minor"/>
      </font>
      <numFmt numFmtId="173" formatCode="&quot;AED &quot;#,##0_);[Red]\(&quot;AED &quot;#,##0\);"/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1" readingOrder="0"/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1" hidden="0"/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&quot;AED &quot;#,##0_);[Red]\(&quot;AED &quot;#,##0\)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solid">
          <fgColor indexed="64"/>
          <bgColor theme="6" tint="0.5999938962981048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7" formatCode="&quot;AED &quot;#,##0_);[Red]\(&quot;AED &quot;#,##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u val="none"/>
        <vertAlign val="baseline"/>
        <sz val="10"/>
        <color auto="1"/>
        <name val="Calibri"/>
        <scheme val="minor"/>
      </font>
      <numFmt numFmtId="173" formatCode="&quot;AED &quot;#,##0_);[Red]\(&quot;AED &quot;#,##0\);"/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1" readingOrder="0"/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0" tint="-0.499984740745262"/>
        <name val="Calibri"/>
        <scheme val="minor"/>
      </font>
      <numFmt numFmtId="173" formatCode="&quot;AED &quot;#,##0_);[Red]\(&quot;AED &quot;#,##0\)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1" readingOrder="0"/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  <protection locked="1" hidden="0"/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&quot;AED &quot;#,##0_);[Red]\(&quot;AED &quot;#,##0\)"/>
      <fill>
        <patternFill patternType="solid">
          <fgColor indexed="64"/>
          <bgColor theme="6" tint="0.79998168889431442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7" formatCode="&quot;AED &quot;#,##0_);[Red]\(&quot;AED &quot;#,##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u val="none"/>
        <vertAlign val="baseline"/>
        <sz val="10"/>
        <color auto="1"/>
        <name val="Calibri"/>
        <scheme val="minor"/>
      </font>
      <numFmt numFmtId="167" formatCode="&quot;AED &quot;#,##0_);[Red]\(&quot;AED &quot;#,##0\)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1" readingOrder="0"/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protection locked="1" hidden="0"/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&quot;AED &quot;#,##0_);[Red]\(&quot;AED &quot;#,##0\)"/>
      <fill>
        <patternFill patternType="solid">
          <fgColor indexed="64"/>
          <bgColor theme="6" tint="0.79998168889431442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solid">
          <fgColor indexed="64"/>
          <bgColor theme="6" tint="0.5999938962981048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7" formatCode="&quot;AED &quot;#,##0_);[Red]\(&quot;AED &quot;#,##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u val="none"/>
        <vertAlign val="baseline"/>
        <sz val="10"/>
        <color auto="1"/>
        <name val="Calibri"/>
        <scheme val="minor"/>
      </font>
      <numFmt numFmtId="173" formatCode="&quot;AED &quot;#,##0_);[Red]\(&quot;AED &quot;#,##0\);"/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1" readingOrder="0"/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1" hidden="0"/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&quot;AED &quot;#,##0_);[Red]\(&quot;AED &quot;#,##0\)"/>
      <fill>
        <patternFill patternType="solid">
          <fgColor indexed="64"/>
          <bgColor theme="6" tint="0.79998168889431442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solid">
          <fgColor indexed="64"/>
          <bgColor theme="6" tint="0.7999816888943144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7" formatCode="&quot;AED &quot;#,##0_);[Red]\(&quot;AED &quot;#,##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u val="none"/>
        <vertAlign val="baseline"/>
        <sz val="10"/>
        <color auto="1"/>
        <name val="Calibri"/>
        <scheme val="minor"/>
      </font>
      <numFmt numFmtId="173" formatCode="&quot;AED &quot;#,##0_);[Red]\(&quot;AED &quot;#,##0\);"/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1" readingOrder="0"/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4" displayName="Table4" ref="L14:O23" totalsRowCount="1" headerRowDxfId="164" dataDxfId="163" totalsRowDxfId="161" tableBorderDxfId="162">
  <autoFilter ref="L14:O22"/>
  <tableColumns count="4">
    <tableColumn id="1" name="DEBT" totalsRowLabel="Total" dataDxfId="160" totalsRowDxfId="159"/>
    <tableColumn id="2" name="Costs" totalsRowFunction="sum" dataDxfId="158" totalsRowDxfId="157"/>
    <tableColumn id="3" name="Necessary?" totalsRowFunction="custom" dataDxfId="156" totalsRowDxfId="155">
      <totalsRowFormula>SUM(Table4[Column1])</totalsRowFormula>
    </tableColumn>
    <tableColumn id="4" name="Column1" dataDxfId="154" totalsRowDxfId="153">
      <calculatedColumnFormula>IF(N15="Yes",M15,0)</calculatedColumnFormula>
    </tableColumn>
  </tableColumns>
  <tableStyleInfo name="TableStyleMedium26" showFirstColumn="0" showLastColumn="0" showRowStripes="1" showColumnStripes="0"/>
</table>
</file>

<file path=xl/tables/table10.xml><?xml version="1.0" encoding="utf-8"?>
<table xmlns="http://schemas.openxmlformats.org/spreadsheetml/2006/main" id="64" name="Table1586465" displayName="Table1586465" ref="H32:L44" totalsRowCount="1" headerRowDxfId="52" dataDxfId="51" totalsRowDxfId="50" totalsRowBorderDxfId="49">
  <autoFilter ref="H32:L43"/>
  <tableColumns count="5">
    <tableColumn id="1" name="PERSONAL" totalsRowLabel="Total" dataDxfId="48" totalsRowDxfId="47"/>
    <tableColumn id="3" name="Predicted (do not fill)" totalsRowFunction="sum" dataDxfId="46" totalsRowDxfId="45">
      <calculatedColumnFormula>Budget!H28</calculatedColumnFormula>
    </tableColumn>
    <tableColumn id="2" name="Actual Costs (please fill)" totalsRowFunction="custom" dataDxfId="44" totalsRowDxfId="43">
      <totalsRowFormula>SUM(Table1586465[Actual Costs (please fill)])</totalsRowFormula>
    </tableColumn>
    <tableColumn id="4" name="Difference (do not fill)" totalsRowFunction="sum" dataDxfId="42" totalsRowDxfId="41">
      <calculatedColumnFormula>Table1586465[[#This Row],[Predicted (do not fill)]]-Table1586465[[#This Row],[Actual Costs (please fill)]]</calculatedColumnFormula>
    </tableColumn>
    <tableColumn id="5" name="Column1" dataDxfId="40" totalsRowDxfId="39">
      <calculatedColumnFormula>IF(Budget!I26="Yes",J33,0)</calculatedColumnFormula>
    </tableColumn>
  </tableColumns>
  <tableStyleInfo name="TableStyleMedium26" showFirstColumn="0" showLastColumn="0" showRowStripes="1" showColumnStripes="0"/>
</table>
</file>

<file path=xl/tables/table11.xml><?xml version="1.0" encoding="utf-8"?>
<table xmlns="http://schemas.openxmlformats.org/spreadsheetml/2006/main" id="66" name="Table1586367" displayName="Table1586367" ref="B46:F55" totalsRowCount="1" headerRowDxfId="38" dataDxfId="36" totalsRowDxfId="34" headerRowBorderDxfId="37" tableBorderDxfId="35" totalsRowBorderDxfId="33">
  <autoFilter ref="B46:F54"/>
  <tableColumns count="5">
    <tableColumn id="1" name="DEBT" totalsRowLabel="Total" dataDxfId="32" totalsRowDxfId="31">
      <calculatedColumnFormula>Budget!L15</calculatedColumnFormula>
    </tableColumn>
    <tableColumn id="3" name="Predicted (do not fill)" totalsRowFunction="sum" dataDxfId="30" totalsRowDxfId="29">
      <calculatedColumnFormula>Budget!M15</calculatedColumnFormula>
    </tableColumn>
    <tableColumn id="2" name="Actual Costs (please fill)" totalsRowFunction="custom" dataDxfId="28" totalsRowDxfId="27">
      <totalsRowFormula>SUM(Table1586367[Actual Costs (please fill)])</totalsRowFormula>
    </tableColumn>
    <tableColumn id="4" name="Difference (do not fill)" totalsRowFunction="sum" dataDxfId="26" totalsRowDxfId="25">
      <calculatedColumnFormula>Table1586367[[#This Row],[Predicted (do not fill)]]-Table1586367[[#This Row],[Actual Costs (please fill)]]</calculatedColumnFormula>
    </tableColumn>
    <tableColumn id="5" name="Column1" dataDxfId="24" totalsRowDxfId="23">
      <calculatedColumnFormula>IF(Budget!N15="Yes",D47,0)</calculatedColumnFormula>
    </tableColumn>
  </tableColumns>
  <tableStyleInfo name="TableStyleMedium26" showFirstColumn="0" showLastColumn="0" showRowStripes="1" showColumnStripes="0"/>
</table>
</file>

<file path=xl/tables/table12.xml><?xml version="1.0" encoding="utf-8"?>
<table xmlns="http://schemas.openxmlformats.org/spreadsheetml/2006/main" id="67" name="Table67" displayName="Table67" ref="B8:E12" totalsRowShown="0" headerRowDxfId="22" dataDxfId="20" headerRowBorderDxfId="21" tableBorderDxfId="19" totalsRowBorderDxfId="18">
  <autoFilter ref="B8:E12"/>
  <tableColumns count="4">
    <tableColumn id="1" name="INCOME" dataDxfId="17"/>
    <tableColumn id="2" name="Predicted (do not fill)" dataDxfId="16"/>
    <tableColumn id="3" name="Actual (please fill)" dataDxfId="15">
      <calculatedColumnFormula>SUM(D6:D8)</calculatedColumnFormula>
    </tableColumn>
    <tableColumn id="4" name="Difference (do not fill)" dataDxfId="14">
      <calculatedColumnFormula>C9-D9</calculatedColumnFormula>
    </tableColumn>
  </tableColumns>
  <tableStyleInfo name="TableStyleMedium12" showFirstColumn="0" showLastColumn="0" showRowStripes="1" showColumnStripes="0"/>
</table>
</file>

<file path=xl/tables/table13.xml><?xml version="1.0" encoding="utf-8"?>
<table xmlns="http://schemas.openxmlformats.org/spreadsheetml/2006/main" id="68" name="Table158636769" displayName="Table158636769" ref="H50:K56" totalsRowCount="1" headerRowDxfId="13" dataDxfId="11" totalsRowDxfId="9" headerRowBorderDxfId="12" tableBorderDxfId="10" totalsRowBorderDxfId="8">
  <autoFilter ref="H50:K55"/>
  <tableColumns count="4">
    <tableColumn id="1" name="TOTAL NECESSARIES" totalsRowLabel="Total" dataDxfId="7" totalsRowDxfId="6">
      <calculatedColumnFormula>Budget!L27</calculatedColumnFormula>
    </tableColumn>
    <tableColumn id="3" name="Predicted (do not fill)" totalsRowFunction="sum" dataDxfId="5" totalsRowDxfId="4">
      <calculatedColumnFormula>Budget!M27</calculatedColumnFormula>
    </tableColumn>
    <tableColumn id="2" name="Actual Necessaries" totalsRowFunction="custom" dataDxfId="3" totalsRowDxfId="2">
      <calculatedColumnFormula>D27</calculatedColumnFormula>
      <totalsRowFormula>SUM(Table158636769[Actual Necessaries])</totalsRowFormula>
    </tableColumn>
    <tableColumn id="4" name="Difference (do not fill)" totalsRowFunction="sum" dataDxfId="1" totalsRowDxfId="0">
      <calculatedColumnFormula>Table158636769[[#This Row],[Predicted (do not fill)]]-Table158636769[[#This Row],[Actual Necessaries]]</calculatedColumnFormula>
    </tableColumn>
  </tableColumns>
  <tableStyleInfo name="TableStyleMedium25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G14:J22" totalsRowCount="1" headerRowDxfId="152" dataDxfId="151" totalsRowDxfId="150">
  <autoFilter ref="G14:J21"/>
  <tableColumns count="4">
    <tableColumn id="1" name="ENTERTAINMENT" totalsRowLabel="Total" dataDxfId="149" totalsRowDxfId="148"/>
    <tableColumn id="2" name="Costs" totalsRowFunction="sum" dataDxfId="147" totalsRowDxfId="146"/>
    <tableColumn id="3" name="Necessary?" totalsRowFunction="custom" dataDxfId="145" totalsRowDxfId="144">
      <totalsRowFormula>SUM(Table2[Column1])</totalsRowFormula>
    </tableColumn>
    <tableColumn id="4" name="Column1" dataDxfId="143" totalsRowDxfId="142">
      <calculatedColumnFormula>IF(I15="Yes",H15,0)</calculatedColumnFormula>
    </tableColumn>
  </tableColumns>
  <tableStyleInfo name="TableStyleMedium26" showFirstColumn="0" showLastColumn="0" showRowStripes="1" showColumnStripes="0"/>
</table>
</file>

<file path=xl/tables/table3.xml><?xml version="1.0" encoding="utf-8"?>
<table xmlns="http://schemas.openxmlformats.org/spreadsheetml/2006/main" id="3" name="Table1" displayName="Table1" ref="B14:E22" totalsRowCount="1" headerRowDxfId="141" dataDxfId="140" totalsRowDxfId="139">
  <autoFilter ref="B14:E21"/>
  <tableColumns count="4">
    <tableColumn id="1" name="HOUSING" totalsRowLabel="Total" dataDxfId="138" totalsRowDxfId="137"/>
    <tableColumn id="2" name="Costs" totalsRowFunction="sum" dataDxfId="136" totalsRowDxfId="135"/>
    <tableColumn id="3" name="Necessary?" totalsRowFunction="custom" dataDxfId="134" totalsRowDxfId="133">
      <calculatedColumnFormula>IF(E15=TRUE,D15,"-")</calculatedColumnFormula>
      <totalsRowFormula>SUM(Table1[Column1])</totalsRowFormula>
    </tableColumn>
    <tableColumn id="5" name="Column1" dataDxfId="132" totalsRowDxfId="131">
      <calculatedColumnFormula>IF(D15="Yes",C15,0)</calculatedColumnFormula>
    </tableColumn>
  </tableColumns>
  <tableStyleInfo name="TableStyleMedium26" showFirstColumn="0" showLastColumn="0" showRowStripes="1" showColumnStripes="0"/>
</table>
</file>

<file path=xl/tables/table4.xml><?xml version="1.0" encoding="utf-8"?>
<table xmlns="http://schemas.openxmlformats.org/spreadsheetml/2006/main" id="4" name="Table46" displayName="Table46" ref="L26:M32" totalsRowCount="1" headerRowDxfId="130" dataDxfId="129" totalsRowDxfId="128">
  <autoFilter ref="L26:M31"/>
  <tableColumns count="2">
    <tableColumn id="1" name="TOTAL NECESSARIES" totalsRowLabel="Total" dataDxfId="127" totalsRowDxfId="126"/>
    <tableColumn id="2" name="Costs" totalsRowFunction="sum" dataDxfId="125"/>
  </tableColumns>
  <tableStyleInfo name="TableStyleMedium25" showFirstColumn="0" showLastColumn="0" showRowStripes="1" showColumnStripes="0"/>
</table>
</file>

<file path=xl/tables/table5.xml><?xml version="1.0" encoding="utf-8"?>
<table xmlns="http://schemas.openxmlformats.org/spreadsheetml/2006/main" id="5" name="Table3" displayName="Table3" ref="G25:J37" totalsRowCount="1" headerRowDxfId="124" dataDxfId="123" totalsRowDxfId="121" tableBorderDxfId="122">
  <autoFilter ref="G25:J36"/>
  <tableColumns count="4">
    <tableColumn id="1" name="PERSONAL" totalsRowLabel="Total" dataDxfId="120" totalsRowDxfId="119"/>
    <tableColumn id="2" name="Costs" totalsRowFunction="sum" dataDxfId="118" totalsRowDxfId="117"/>
    <tableColumn id="3" name="Necessary" totalsRowFunction="custom" dataDxfId="116" totalsRowDxfId="115">
      <totalsRowFormula>SUM(Table3[Column1])</totalsRowFormula>
    </tableColumn>
    <tableColumn id="4" name="Column1" dataDxfId="114" totalsRowDxfId="113">
      <calculatedColumnFormula>IF(I26="Yes",H26,0)</calculatedColumnFormula>
    </tableColumn>
  </tableColumns>
  <tableStyleInfo name="TableStyleMedium26" showFirstColumn="0" showLastColumn="0" showRowStripes="1" showColumnStripes="0"/>
</table>
</file>

<file path=xl/tables/table6.xml><?xml version="1.0" encoding="utf-8"?>
<table xmlns="http://schemas.openxmlformats.org/spreadsheetml/2006/main" id="6" name="Table8" displayName="Table8" ref="B25:E33" totalsRowCount="1" headerRowDxfId="112" dataDxfId="111" totalsRowDxfId="109" tableBorderDxfId="110">
  <autoFilter ref="B25:E32"/>
  <tableColumns count="4">
    <tableColumn id="1" name="TRANSPORT" totalsRowLabel="Total" dataDxfId="108" totalsRowDxfId="107"/>
    <tableColumn id="2" name="Costs" totalsRowFunction="sum" dataDxfId="106" totalsRowDxfId="105"/>
    <tableColumn id="3" name="Necessary?" totalsRowFunction="custom" dataDxfId="104" totalsRowDxfId="103">
      <totalsRowFormula>SUM(Table8[Column1])</totalsRowFormula>
    </tableColumn>
    <tableColumn id="4" name="Column1" dataDxfId="102" totalsRowDxfId="101">
      <calculatedColumnFormula>IF(D26="Yes",C26,0)</calculatedColumnFormula>
    </tableColumn>
  </tableColumns>
  <tableStyleInfo name="TableStyleMedium26" showFirstColumn="0" showLastColumn="0" showRowStripes="1" showColumnStripes="0"/>
</table>
</file>

<file path=xl/tables/table7.xml><?xml version="1.0" encoding="utf-8"?>
<table xmlns="http://schemas.openxmlformats.org/spreadsheetml/2006/main" id="57" name="Table158" displayName="Table158" ref="B18:F26" totalsRowCount="1" headerRowDxfId="96" dataDxfId="95" totalsRowDxfId="94" totalsRowBorderDxfId="93">
  <autoFilter ref="B18:F25"/>
  <tableColumns count="5">
    <tableColumn id="1" name="HOUSING" totalsRowLabel="Total" dataDxfId="92" totalsRowDxfId="91"/>
    <tableColumn id="3" name="Predicted (do not fill)" totalsRowFunction="custom" dataDxfId="90" totalsRowDxfId="89">
      <calculatedColumnFormula>Budget!C15</calculatedColumnFormula>
      <totalsRowFormula>Budget!C22</totalsRowFormula>
    </tableColumn>
    <tableColumn id="2" name="Actual Costs (please fill)" totalsRowFunction="custom" dataDxfId="88" totalsRowDxfId="87">
      <totalsRowFormula>SUM(Table158[Actual Costs (please fill)])</totalsRowFormula>
    </tableColumn>
    <tableColumn id="4" name="Difference (do not fill)" totalsRowFunction="sum" dataDxfId="86" totalsRowDxfId="85">
      <calculatedColumnFormula>Table158[[#This Row],[Predicted (do not fill)]]-Table158[[#This Row],[Actual Costs (please fill)]]</calculatedColumnFormula>
    </tableColumn>
    <tableColumn id="5" name="Column1" dataDxfId="84" totalsRowDxfId="83">
      <calculatedColumnFormula>IF(Budget!D15="Yes",D19,0)</calculatedColumnFormula>
    </tableColumn>
  </tableColumns>
  <tableStyleInfo name="TableStyleMedium26" showFirstColumn="0" showLastColumn="0" showRowStripes="1" showColumnStripes="0"/>
</table>
</file>

<file path=xl/tables/table8.xml><?xml version="1.0" encoding="utf-8"?>
<table xmlns="http://schemas.openxmlformats.org/spreadsheetml/2006/main" id="62" name="Table15863" displayName="Table15863" ref="B32:F40" totalsRowCount="1" headerRowDxfId="82" dataDxfId="80" totalsRowDxfId="78" headerRowBorderDxfId="81" tableBorderDxfId="79" totalsRowBorderDxfId="77">
  <autoFilter ref="B32:F39"/>
  <tableColumns count="5">
    <tableColumn id="1" name="TRANSPORT" totalsRowLabel="Total" dataDxfId="76" totalsRowDxfId="75"/>
    <tableColumn id="3" name="Predicted (do not fill)" totalsRowFunction="custom" dataDxfId="74" totalsRowDxfId="73">
      <calculatedColumnFormula>Budget!C26</calculatedColumnFormula>
      <totalsRowFormula>Budget!C33</totalsRowFormula>
    </tableColumn>
    <tableColumn id="2" name="Actual Costs (please fill)" totalsRowFunction="custom" dataDxfId="72" totalsRowDxfId="71">
      <totalsRowFormula>SUM(Table15863[Actual Costs (please fill)])</totalsRowFormula>
    </tableColumn>
    <tableColumn id="4" name="Difference (do not fill)" totalsRowFunction="sum" dataDxfId="70" totalsRowDxfId="69">
      <calculatedColumnFormula>Table15863[[#This Row],[Predicted (do not fill)]]-Table15863[[#This Row],[Actual Costs (please fill)]]</calculatedColumnFormula>
    </tableColumn>
    <tableColumn id="5" name="Column1" dataDxfId="68" totalsRowDxfId="67">
      <calculatedColumnFormula>IF(Budget!D26="Yes",D33,0)</calculatedColumnFormula>
    </tableColumn>
  </tableColumns>
  <tableStyleInfo name="TableStyleMedium26" showFirstColumn="0" showLastColumn="0" showRowStripes="1" showColumnStripes="0"/>
</table>
</file>

<file path=xl/tables/table9.xml><?xml version="1.0" encoding="utf-8"?>
<table xmlns="http://schemas.openxmlformats.org/spreadsheetml/2006/main" id="63" name="Table15864" displayName="Table15864" ref="H18:L26" totalsRowCount="1" headerRowDxfId="66" dataDxfId="65" totalsRowDxfId="64" totalsRowBorderDxfId="63">
  <autoFilter ref="H18:L25"/>
  <tableColumns count="5">
    <tableColumn id="1" name="ENTERTAINMENT" totalsRowLabel="Total" dataDxfId="62" totalsRowDxfId="61"/>
    <tableColumn id="3" name="Predicted (do not fill)" totalsRowFunction="custom" dataDxfId="60" totalsRowDxfId="59">
      <calculatedColumnFormula>Budget!H15</calculatedColumnFormula>
      <totalsRowFormula>Budget!H22</totalsRowFormula>
    </tableColumn>
    <tableColumn id="2" name="Actual Costs (please fill)" totalsRowFunction="custom" dataDxfId="58" totalsRowDxfId="57">
      <totalsRowFormula>SUM(Table15864[Actual Costs (please fill)])</totalsRowFormula>
    </tableColumn>
    <tableColumn id="4" name="Difference (do not fill)" totalsRowFunction="sum" dataDxfId="56" totalsRowDxfId="55">
      <calculatedColumnFormula>Table15864[[#This Row],[Predicted (do not fill)]]-Table15864[[#This Row],[Actual Costs (please fill)]]</calculatedColumnFormula>
    </tableColumn>
    <tableColumn id="5" name="Column1" dataDxfId="54" totalsRowDxfId="53">
      <calculatedColumnFormula>IF(Budget!G15="Yes",J19,0)</calculatedColumnFormula>
    </tableColumn>
  </tableColumns>
  <tableStyleInfo name="TableStyleMedium2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3.xml"/><Relationship Id="rId3" Type="http://schemas.openxmlformats.org/officeDocument/2006/relationships/table" Target="../tables/table8.xml"/><Relationship Id="rId7" Type="http://schemas.openxmlformats.org/officeDocument/2006/relationships/table" Target="../tables/table12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1.xml"/><Relationship Id="rId5" Type="http://schemas.openxmlformats.org/officeDocument/2006/relationships/table" Target="../tables/table10.xml"/><Relationship Id="rId4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S68"/>
  <sheetViews>
    <sheetView showGridLines="0" tabSelected="1" zoomScaleNormal="100" workbookViewId="0">
      <selection activeCell="M2" sqref="M2:N2"/>
    </sheetView>
  </sheetViews>
  <sheetFormatPr defaultRowHeight="12.75" x14ac:dyDescent="0.2"/>
  <cols>
    <col min="1" max="1" width="1.7109375" customWidth="1"/>
    <col min="2" max="2" width="22.7109375" customWidth="1"/>
    <col min="3" max="3" width="14.28515625" customWidth="1"/>
    <col min="4" max="4" width="11.42578125" customWidth="1"/>
    <col min="5" max="5" width="19.28515625" hidden="1" customWidth="1"/>
    <col min="6" max="6" width="3" customWidth="1"/>
    <col min="7" max="7" width="22.85546875" customWidth="1"/>
    <col min="8" max="8" width="11.7109375" customWidth="1"/>
    <col min="9" max="9" width="11.85546875" customWidth="1"/>
    <col min="10" max="10" width="23.140625" hidden="1" customWidth="1"/>
    <col min="11" max="11" width="3.140625" customWidth="1"/>
    <col min="12" max="12" width="26.5703125" customWidth="1"/>
    <col min="13" max="13" width="16.42578125" customWidth="1"/>
    <col min="14" max="14" width="11.7109375" customWidth="1"/>
    <col min="15" max="15" width="13.7109375" style="156" hidden="1" customWidth="1"/>
  </cols>
  <sheetData>
    <row r="1" spans="1:15" ht="8.1" customHeight="1" x14ac:dyDescent="0.6">
      <c r="A1" s="3"/>
      <c r="B1" s="1"/>
      <c r="C1" s="1"/>
      <c r="D1" s="1"/>
      <c r="E1" s="1"/>
      <c r="F1" s="1"/>
      <c r="G1" s="1"/>
      <c r="H1" s="1"/>
      <c r="I1" s="1"/>
      <c r="J1" s="2"/>
    </row>
    <row r="2" spans="1:15" ht="51.95" customHeight="1" x14ac:dyDescent="0.2">
      <c r="A2" s="3"/>
      <c r="B2" s="29" t="s">
        <v>56</v>
      </c>
      <c r="C2" s="14"/>
      <c r="D2" s="14"/>
      <c r="E2" s="14"/>
      <c r="F2" s="14"/>
      <c r="G2" s="14"/>
      <c r="K2" s="201" t="s">
        <v>77</v>
      </c>
      <c r="L2" s="201"/>
      <c r="M2" s="202" t="s">
        <v>65</v>
      </c>
      <c r="N2" s="202"/>
    </row>
    <row r="3" spans="1:15" ht="22.5" customHeight="1" x14ac:dyDescent="0.2">
      <c r="A3" s="3"/>
      <c r="B3" s="213" t="s">
        <v>54</v>
      </c>
      <c r="C3" s="214"/>
      <c r="D3" s="214"/>
      <c r="E3" s="214"/>
      <c r="F3" s="214"/>
      <c r="G3" s="214"/>
      <c r="H3" s="215"/>
      <c r="I3" s="32"/>
      <c r="J3" s="14"/>
    </row>
    <row r="4" spans="1:15" s="117" customFormat="1" ht="3.75" customHeight="1" x14ac:dyDescent="0.2">
      <c r="A4" s="115"/>
      <c r="B4" s="116"/>
      <c r="C4" s="116"/>
      <c r="D4" s="116"/>
      <c r="E4" s="116"/>
      <c r="F4" s="116"/>
      <c r="G4" s="116"/>
      <c r="I4" s="118"/>
      <c r="J4" s="119"/>
      <c r="O4" s="158"/>
    </row>
    <row r="5" spans="1:15" ht="23.25" customHeight="1" x14ac:dyDescent="0.2">
      <c r="A5" s="3"/>
      <c r="B5" s="216" t="s">
        <v>55</v>
      </c>
      <c r="C5" s="217"/>
      <c r="D5" s="217"/>
      <c r="E5" s="217"/>
      <c r="F5" s="217"/>
      <c r="G5" s="217"/>
      <c r="H5" s="218"/>
      <c r="I5" s="32"/>
      <c r="J5" s="14"/>
    </row>
    <row r="6" spans="1:15" ht="8.1" customHeight="1" x14ac:dyDescent="0.2">
      <c r="A6" s="2"/>
      <c r="B6" s="225"/>
      <c r="C6" s="225"/>
      <c r="D6" s="225"/>
      <c r="E6" s="4"/>
      <c r="F6" s="5"/>
      <c r="G6" s="4"/>
      <c r="H6" s="6"/>
      <c r="I6" s="7"/>
      <c r="J6" s="8"/>
    </row>
    <row r="7" spans="1:15" ht="15.95" customHeight="1" x14ac:dyDescent="0.2">
      <c r="A7" s="2"/>
      <c r="B7" s="226" t="s">
        <v>29</v>
      </c>
      <c r="C7" s="223" t="s">
        <v>30</v>
      </c>
      <c r="D7" s="224"/>
      <c r="E7" s="205">
        <v>30000</v>
      </c>
      <c r="F7" s="206"/>
      <c r="G7" s="207"/>
      <c r="L7" s="211" t="s">
        <v>53</v>
      </c>
      <c r="M7" s="204">
        <f>E10-M34</f>
        <v>8850</v>
      </c>
      <c r="N7" s="204"/>
    </row>
    <row r="8" spans="1:15" ht="15.95" customHeight="1" x14ac:dyDescent="0.2">
      <c r="A8" s="2"/>
      <c r="B8" s="227"/>
      <c r="C8" s="223" t="s">
        <v>41</v>
      </c>
      <c r="D8" s="224"/>
      <c r="E8" s="205">
        <v>7000</v>
      </c>
      <c r="F8" s="206"/>
      <c r="G8" s="207"/>
      <c r="L8" s="211"/>
      <c r="M8" s="204"/>
      <c r="N8" s="204"/>
    </row>
    <row r="9" spans="1:15" ht="15.95" customHeight="1" x14ac:dyDescent="0.2">
      <c r="A9" s="2"/>
      <c r="B9" s="227"/>
      <c r="C9" s="223" t="s">
        <v>6</v>
      </c>
      <c r="D9" s="224"/>
      <c r="E9" s="205">
        <v>0</v>
      </c>
      <c r="F9" s="206"/>
      <c r="G9" s="207"/>
      <c r="L9" s="211"/>
      <c r="M9" s="204"/>
      <c r="N9" s="204"/>
    </row>
    <row r="10" spans="1:15" ht="15.95" customHeight="1" x14ac:dyDescent="0.2">
      <c r="A10" s="2"/>
      <c r="B10" s="227"/>
      <c r="C10" s="221" t="s">
        <v>7</v>
      </c>
      <c r="D10" s="222"/>
      <c r="E10" s="208">
        <f>SUM(E7:E9)</f>
        <v>37000</v>
      </c>
      <c r="F10" s="209"/>
      <c r="G10" s="210"/>
      <c r="L10" s="211"/>
      <c r="M10" s="204"/>
      <c r="N10" s="204"/>
    </row>
    <row r="11" spans="1:15" ht="8.25" customHeight="1" x14ac:dyDescent="0.2">
      <c r="A11" s="2"/>
      <c r="F11" s="5"/>
    </row>
    <row r="12" spans="1:15" ht="15.95" customHeight="1" x14ac:dyDescent="0.2">
      <c r="A12" s="2"/>
      <c r="B12" s="233" t="s">
        <v>79</v>
      </c>
      <c r="C12" s="234"/>
      <c r="D12" s="234"/>
      <c r="E12" s="234"/>
      <c r="F12" s="234"/>
      <c r="G12" s="234"/>
      <c r="H12" s="234"/>
      <c r="I12" s="235"/>
      <c r="J12" s="9"/>
    </row>
    <row r="13" spans="1:15" ht="5.25" customHeight="1" x14ac:dyDescent="0.2"/>
    <row r="14" spans="1:15" ht="15.95" customHeight="1" x14ac:dyDescent="0.2">
      <c r="A14" s="2"/>
      <c r="B14" s="18" t="s">
        <v>8</v>
      </c>
      <c r="C14" s="18" t="s">
        <v>28</v>
      </c>
      <c r="D14" s="152" t="s">
        <v>60</v>
      </c>
      <c r="E14" s="154" t="s">
        <v>59</v>
      </c>
      <c r="F14" s="19"/>
      <c r="G14" s="18" t="s">
        <v>9</v>
      </c>
      <c r="H14" s="18" t="s">
        <v>28</v>
      </c>
      <c r="I14" s="152" t="s">
        <v>60</v>
      </c>
      <c r="J14" s="157" t="s">
        <v>59</v>
      </c>
      <c r="L14" s="18" t="s">
        <v>12</v>
      </c>
      <c r="M14" s="18" t="s">
        <v>28</v>
      </c>
      <c r="N14" s="152" t="s">
        <v>60</v>
      </c>
      <c r="O14" s="154" t="s">
        <v>59</v>
      </c>
    </row>
    <row r="15" spans="1:15" ht="15.95" customHeight="1" x14ac:dyDescent="0.2">
      <c r="A15" s="2"/>
      <c r="B15" s="134" t="s">
        <v>57</v>
      </c>
      <c r="C15" s="132">
        <v>6000</v>
      </c>
      <c r="D15" s="188" t="s">
        <v>62</v>
      </c>
      <c r="E15" s="155">
        <f t="shared" ref="E15:E21" si="0">IF(D15="Yes",C15,0)</f>
        <v>6000</v>
      </c>
      <c r="F15" s="19"/>
      <c r="G15" s="134" t="s">
        <v>17</v>
      </c>
      <c r="H15" s="133">
        <v>150</v>
      </c>
      <c r="I15" s="188" t="s">
        <v>63</v>
      </c>
      <c r="J15" s="155">
        <f t="shared" ref="J15:J21" si="1">IF(I15="Yes",H15,0)</f>
        <v>0</v>
      </c>
      <c r="L15" s="134" t="s">
        <v>38</v>
      </c>
      <c r="M15" s="133">
        <v>1500</v>
      </c>
      <c r="N15" s="188" t="s">
        <v>63</v>
      </c>
      <c r="O15" s="155">
        <f t="shared" ref="O15:O22" si="2">IF(N15="Yes",M15,0)</f>
        <v>0</v>
      </c>
    </row>
    <row r="16" spans="1:15" ht="15.95" customHeight="1" x14ac:dyDescent="0.2">
      <c r="A16" s="2"/>
      <c r="B16" s="134" t="s">
        <v>35</v>
      </c>
      <c r="C16" s="132">
        <v>900</v>
      </c>
      <c r="D16" s="189" t="s">
        <v>62</v>
      </c>
      <c r="E16" s="155">
        <f t="shared" si="0"/>
        <v>900</v>
      </c>
      <c r="F16" s="19"/>
      <c r="G16" s="134" t="s">
        <v>18</v>
      </c>
      <c r="H16" s="133">
        <v>800</v>
      </c>
      <c r="I16" s="189" t="s">
        <v>63</v>
      </c>
      <c r="J16" s="157">
        <f t="shared" si="1"/>
        <v>0</v>
      </c>
      <c r="L16" s="134" t="s">
        <v>39</v>
      </c>
      <c r="M16" s="133">
        <v>800</v>
      </c>
      <c r="N16" s="189" t="s">
        <v>63</v>
      </c>
      <c r="O16" s="155">
        <f t="shared" si="2"/>
        <v>0</v>
      </c>
    </row>
    <row r="17" spans="1:19" ht="15.75" customHeight="1" x14ac:dyDescent="0.2">
      <c r="A17" s="2"/>
      <c r="B17" s="134" t="s">
        <v>3</v>
      </c>
      <c r="C17" s="132">
        <v>350</v>
      </c>
      <c r="D17" s="188" t="s">
        <v>62</v>
      </c>
      <c r="E17" s="155">
        <f t="shared" si="0"/>
        <v>350</v>
      </c>
      <c r="F17" s="19"/>
      <c r="G17" s="134" t="s">
        <v>19</v>
      </c>
      <c r="H17" s="133">
        <v>400</v>
      </c>
      <c r="I17" s="188" t="s">
        <v>63</v>
      </c>
      <c r="J17" s="157">
        <f t="shared" si="1"/>
        <v>0</v>
      </c>
      <c r="L17" s="134" t="s">
        <v>25</v>
      </c>
      <c r="M17" s="133">
        <v>5000</v>
      </c>
      <c r="N17" s="188" t="s">
        <v>62</v>
      </c>
      <c r="O17" s="155">
        <f t="shared" si="2"/>
        <v>5000</v>
      </c>
    </row>
    <row r="18" spans="1:19" ht="15.75" customHeight="1" x14ac:dyDescent="0.2">
      <c r="A18" s="2"/>
      <c r="B18" s="134" t="s">
        <v>14</v>
      </c>
      <c r="C18" s="132">
        <v>200</v>
      </c>
      <c r="D18" s="189" t="s">
        <v>62</v>
      </c>
      <c r="E18" s="155">
        <f t="shared" si="0"/>
        <v>200</v>
      </c>
      <c r="F18" s="19"/>
      <c r="G18" s="134" t="s">
        <v>20</v>
      </c>
      <c r="H18" s="133">
        <v>100</v>
      </c>
      <c r="I18" s="189" t="s">
        <v>63</v>
      </c>
      <c r="J18" s="157">
        <f t="shared" si="1"/>
        <v>0</v>
      </c>
      <c r="L18" s="134" t="s">
        <v>40</v>
      </c>
      <c r="M18" s="133">
        <v>400</v>
      </c>
      <c r="N18" s="189" t="s">
        <v>63</v>
      </c>
      <c r="O18" s="155">
        <f t="shared" si="2"/>
        <v>0</v>
      </c>
    </row>
    <row r="19" spans="1:19" ht="15.75" customHeight="1" x14ac:dyDescent="0.2">
      <c r="A19" s="2"/>
      <c r="B19" s="134" t="s">
        <v>15</v>
      </c>
      <c r="C19" s="133">
        <v>1250</v>
      </c>
      <c r="D19" s="188" t="s">
        <v>63</v>
      </c>
      <c r="E19" s="155">
        <f t="shared" si="0"/>
        <v>0</v>
      </c>
      <c r="F19" s="19"/>
      <c r="G19" s="134" t="s">
        <v>16</v>
      </c>
      <c r="H19" s="133">
        <v>0</v>
      </c>
      <c r="I19" s="188" t="s">
        <v>63</v>
      </c>
      <c r="J19" s="157">
        <f t="shared" si="1"/>
        <v>0</v>
      </c>
      <c r="L19" s="134" t="s">
        <v>16</v>
      </c>
      <c r="M19" s="133">
        <v>0</v>
      </c>
      <c r="N19" s="188" t="s">
        <v>63</v>
      </c>
      <c r="O19" s="155">
        <f t="shared" si="2"/>
        <v>0</v>
      </c>
    </row>
    <row r="20" spans="1:19" ht="15.75" customHeight="1" x14ac:dyDescent="0.2">
      <c r="A20" s="2"/>
      <c r="B20" s="134" t="s">
        <v>58</v>
      </c>
      <c r="C20" s="132">
        <v>2500</v>
      </c>
      <c r="D20" s="189" t="s">
        <v>63</v>
      </c>
      <c r="E20" s="155">
        <f t="shared" si="0"/>
        <v>0</v>
      </c>
      <c r="F20" s="19"/>
      <c r="G20" s="134" t="s">
        <v>16</v>
      </c>
      <c r="H20" s="133">
        <v>0</v>
      </c>
      <c r="I20" s="189" t="s">
        <v>63</v>
      </c>
      <c r="J20" s="157">
        <f t="shared" si="1"/>
        <v>0</v>
      </c>
      <c r="L20" s="134" t="s">
        <v>16</v>
      </c>
      <c r="M20" s="133">
        <v>0</v>
      </c>
      <c r="N20" s="189" t="s">
        <v>63</v>
      </c>
      <c r="O20" s="155">
        <f t="shared" si="2"/>
        <v>0</v>
      </c>
    </row>
    <row r="21" spans="1:19" ht="15.75" customHeight="1" x14ac:dyDescent="0.2">
      <c r="A21" s="2"/>
      <c r="B21" s="134" t="s">
        <v>16</v>
      </c>
      <c r="C21" s="133"/>
      <c r="D21" s="188" t="s">
        <v>63</v>
      </c>
      <c r="E21" s="155">
        <f t="shared" si="0"/>
        <v>0</v>
      </c>
      <c r="F21" s="19"/>
      <c r="G21" s="134" t="s">
        <v>16</v>
      </c>
      <c r="H21" s="133">
        <v>0</v>
      </c>
      <c r="I21" s="188" t="s">
        <v>63</v>
      </c>
      <c r="J21" s="157">
        <f t="shared" si="1"/>
        <v>0</v>
      </c>
      <c r="L21" s="134" t="s">
        <v>16</v>
      </c>
      <c r="M21" s="133">
        <v>0</v>
      </c>
      <c r="N21" s="188" t="s">
        <v>63</v>
      </c>
      <c r="O21" s="155">
        <f t="shared" si="2"/>
        <v>0</v>
      </c>
    </row>
    <row r="22" spans="1:19" ht="15.75" customHeight="1" x14ac:dyDescent="0.2">
      <c r="A22" s="2"/>
      <c r="B22" s="18" t="s">
        <v>10</v>
      </c>
      <c r="C22" s="31">
        <f>SUBTOTAL(109,Table1[Costs])</f>
        <v>11200</v>
      </c>
      <c r="D22" s="153">
        <f>SUM(Table1[Column1])</f>
        <v>7450</v>
      </c>
      <c r="E22" s="154"/>
      <c r="F22" s="19"/>
      <c r="G22" s="18" t="s">
        <v>10</v>
      </c>
      <c r="H22" s="31">
        <f>SUBTOTAL(109,Table2[Costs])</f>
        <v>1450</v>
      </c>
      <c r="I22" s="153">
        <f>SUM(Table2[Column1])</f>
        <v>0</v>
      </c>
      <c r="J22" s="156"/>
      <c r="L22" s="134" t="s">
        <v>16</v>
      </c>
      <c r="M22" s="133">
        <v>0</v>
      </c>
      <c r="N22" s="189" t="s">
        <v>63</v>
      </c>
      <c r="O22" s="155">
        <f t="shared" si="2"/>
        <v>0</v>
      </c>
    </row>
    <row r="23" spans="1:19" ht="15.75" customHeight="1" x14ac:dyDescent="0.2">
      <c r="A23" s="2"/>
      <c r="B23" s="12"/>
      <c r="C23" s="12"/>
      <c r="D23" s="30"/>
      <c r="E23" s="156"/>
      <c r="J23" s="156"/>
      <c r="L23" s="190" t="s">
        <v>10</v>
      </c>
      <c r="M23" s="191">
        <f>SUBTOTAL(109,Table4[Costs])</f>
        <v>7700</v>
      </c>
      <c r="N23" s="194">
        <f>SUM(Table4[Column1])</f>
        <v>5000</v>
      </c>
      <c r="O23" s="193"/>
    </row>
    <row r="24" spans="1:19" ht="15.75" customHeight="1" x14ac:dyDescent="0.2">
      <c r="A24" s="2"/>
      <c r="D24" s="30"/>
      <c r="E24" s="156"/>
      <c r="G24" s="22"/>
      <c r="H24" s="22"/>
      <c r="J24" s="156"/>
    </row>
    <row r="25" spans="1:19" ht="15.75" customHeight="1" x14ac:dyDescent="0.2">
      <c r="A25" s="2"/>
      <c r="B25" s="18" t="s">
        <v>13</v>
      </c>
      <c r="C25" s="18" t="s">
        <v>28</v>
      </c>
      <c r="D25" s="152" t="s">
        <v>60</v>
      </c>
      <c r="E25" s="157" t="s">
        <v>59</v>
      </c>
      <c r="G25" s="18" t="s">
        <v>11</v>
      </c>
      <c r="H25" s="18" t="s">
        <v>28</v>
      </c>
      <c r="I25" s="152" t="s">
        <v>61</v>
      </c>
      <c r="J25" s="154" t="s">
        <v>59</v>
      </c>
    </row>
    <row r="26" spans="1:19" ht="15.75" customHeight="1" x14ac:dyDescent="0.2">
      <c r="A26" s="2"/>
      <c r="B26" s="134" t="s">
        <v>0</v>
      </c>
      <c r="C26" s="133">
        <v>600</v>
      </c>
      <c r="D26" s="188" t="s">
        <v>62</v>
      </c>
      <c r="E26" s="155">
        <f t="shared" ref="E26:E32" si="3">IF(D26="Yes",C26,0)</f>
        <v>600</v>
      </c>
      <c r="G26" s="134" t="s">
        <v>4</v>
      </c>
      <c r="H26" s="133">
        <v>1400</v>
      </c>
      <c r="I26" s="188" t="s">
        <v>62</v>
      </c>
      <c r="J26" s="155">
        <f t="shared" ref="J26:J36" si="4">IF(I26="Yes",H26,0)</f>
        <v>1400</v>
      </c>
      <c r="L26" s="18" t="s">
        <v>31</v>
      </c>
      <c r="M26" s="18" t="s">
        <v>28</v>
      </c>
      <c r="N26" s="180"/>
      <c r="O26" s="179"/>
      <c r="P26" s="230" t="s">
        <v>78</v>
      </c>
      <c r="Q26" s="231"/>
      <c r="R26" s="232"/>
    </row>
    <row r="27" spans="1:19" ht="15.75" customHeight="1" x14ac:dyDescent="0.2">
      <c r="A27" s="2"/>
      <c r="B27" s="134" t="s">
        <v>3</v>
      </c>
      <c r="C27" s="133">
        <v>150</v>
      </c>
      <c r="D27" s="189" t="s">
        <v>62</v>
      </c>
      <c r="E27" s="155">
        <f t="shared" si="3"/>
        <v>150</v>
      </c>
      <c r="G27" s="134" t="s">
        <v>36</v>
      </c>
      <c r="H27" s="133">
        <v>1200</v>
      </c>
      <c r="I27" s="189" t="s">
        <v>62</v>
      </c>
      <c r="J27" s="155">
        <f t="shared" si="4"/>
        <v>1200</v>
      </c>
      <c r="L27" s="15" t="s">
        <v>5</v>
      </c>
      <c r="M27" s="178">
        <f>Table3[[#Totals],[Necessary]]</f>
        <v>5600</v>
      </c>
      <c r="Q27" s="19"/>
      <c r="R27" s="19"/>
      <c r="S27" s="19"/>
    </row>
    <row r="28" spans="1:19" ht="15.75" customHeight="1" x14ac:dyDescent="0.2">
      <c r="A28" s="2"/>
      <c r="B28" s="134" t="s">
        <v>2</v>
      </c>
      <c r="C28" s="133">
        <v>250</v>
      </c>
      <c r="D28" s="188" t="s">
        <v>62</v>
      </c>
      <c r="E28" s="155">
        <f t="shared" si="3"/>
        <v>250</v>
      </c>
      <c r="G28" s="134" t="s">
        <v>21</v>
      </c>
      <c r="H28" s="133">
        <v>600</v>
      </c>
      <c r="I28" s="188" t="s">
        <v>62</v>
      </c>
      <c r="J28" s="155">
        <f t="shared" si="4"/>
        <v>600</v>
      </c>
      <c r="L28" s="15" t="s">
        <v>32</v>
      </c>
      <c r="M28" s="178">
        <f>Table1[[#Totals],[Necessary?]]</f>
        <v>7450</v>
      </c>
      <c r="Q28" s="19"/>
      <c r="R28" s="19"/>
      <c r="S28" s="19"/>
    </row>
    <row r="29" spans="1:19" ht="15.75" customHeight="1" x14ac:dyDescent="0.2">
      <c r="A29" s="2"/>
      <c r="B29" s="134" t="s">
        <v>27</v>
      </c>
      <c r="C29" s="133">
        <v>300</v>
      </c>
      <c r="D29" s="189" t="s">
        <v>62</v>
      </c>
      <c r="E29" s="155">
        <f t="shared" si="3"/>
        <v>300</v>
      </c>
      <c r="G29" s="134" t="s">
        <v>22</v>
      </c>
      <c r="H29" s="133">
        <v>400</v>
      </c>
      <c r="I29" s="189" t="s">
        <v>62</v>
      </c>
      <c r="J29" s="155">
        <f t="shared" si="4"/>
        <v>400</v>
      </c>
      <c r="L29" s="15" t="s">
        <v>33</v>
      </c>
      <c r="M29" s="178">
        <f>Table8[[#Totals],[Necessary?]]</f>
        <v>1300</v>
      </c>
      <c r="Q29" s="19"/>
      <c r="R29" s="19"/>
      <c r="S29" s="19"/>
    </row>
    <row r="30" spans="1:19" ht="15.75" customHeight="1" x14ac:dyDescent="0.2">
      <c r="A30" s="2"/>
      <c r="B30" s="134" t="s">
        <v>16</v>
      </c>
      <c r="C30" s="133">
        <v>0</v>
      </c>
      <c r="D30" s="188" t="s">
        <v>63</v>
      </c>
      <c r="E30" s="155">
        <f t="shared" si="3"/>
        <v>0</v>
      </c>
      <c r="G30" s="134" t="s">
        <v>37</v>
      </c>
      <c r="H30" s="133">
        <v>2000</v>
      </c>
      <c r="I30" s="188" t="s">
        <v>62</v>
      </c>
      <c r="J30" s="155">
        <f t="shared" si="4"/>
        <v>2000</v>
      </c>
      <c r="L30" s="15" t="s">
        <v>26</v>
      </c>
      <c r="M30" s="178">
        <f>Table4[[#Totals],[Necessary?]]</f>
        <v>5000</v>
      </c>
      <c r="Q30" s="19"/>
      <c r="R30" s="19"/>
      <c r="S30" s="19"/>
    </row>
    <row r="31" spans="1:19" ht="15.75" customHeight="1" x14ac:dyDescent="0.2">
      <c r="A31" s="2"/>
      <c r="B31" s="134" t="s">
        <v>16</v>
      </c>
      <c r="C31" s="133">
        <v>0</v>
      </c>
      <c r="D31" s="189" t="s">
        <v>63</v>
      </c>
      <c r="E31" s="155">
        <f t="shared" si="3"/>
        <v>0</v>
      </c>
      <c r="G31" s="134" t="s">
        <v>23</v>
      </c>
      <c r="H31" s="133">
        <v>650</v>
      </c>
      <c r="I31" s="189" t="s">
        <v>63</v>
      </c>
      <c r="J31" s="155">
        <f t="shared" si="4"/>
        <v>0</v>
      </c>
      <c r="L31" s="15" t="s">
        <v>34</v>
      </c>
      <c r="M31" s="178">
        <f>Table2[[#Totals],[Necessary?]]</f>
        <v>0</v>
      </c>
    </row>
    <row r="32" spans="1:19" ht="15.75" customHeight="1" x14ac:dyDescent="0.2">
      <c r="A32" s="2"/>
      <c r="B32" s="134" t="s">
        <v>16</v>
      </c>
      <c r="C32" s="133">
        <v>0</v>
      </c>
      <c r="D32" s="188" t="s">
        <v>63</v>
      </c>
      <c r="E32" s="155">
        <f t="shared" si="3"/>
        <v>0</v>
      </c>
      <c r="G32" s="134" t="s">
        <v>24</v>
      </c>
      <c r="H32" s="133">
        <v>250</v>
      </c>
      <c r="I32" s="188" t="s">
        <v>63</v>
      </c>
      <c r="J32" s="155">
        <f t="shared" si="4"/>
        <v>0</v>
      </c>
      <c r="L32" s="18" t="s">
        <v>10</v>
      </c>
      <c r="M32" s="178">
        <f>SUBTOTAL(109,Table46[Costs])</f>
        <v>19350</v>
      </c>
    </row>
    <row r="33" spans="1:14" ht="15.75" customHeight="1" x14ac:dyDescent="0.2">
      <c r="A33" s="2"/>
      <c r="B33" s="18" t="s">
        <v>10</v>
      </c>
      <c r="C33" s="31">
        <f>SUBTOTAL(109,Table8[Costs])</f>
        <v>1300</v>
      </c>
      <c r="D33" s="153">
        <f>SUM(Table8[Column1])</f>
        <v>1300</v>
      </c>
      <c r="E33" s="157"/>
      <c r="G33" s="134" t="s">
        <v>1</v>
      </c>
      <c r="H33" s="133">
        <v>0</v>
      </c>
      <c r="I33" s="189" t="s">
        <v>63</v>
      </c>
      <c r="J33" s="155">
        <f t="shared" si="4"/>
        <v>0</v>
      </c>
    </row>
    <row r="34" spans="1:14" ht="15.75" customHeight="1" x14ac:dyDescent="0.2">
      <c r="A34" s="2"/>
      <c r="D34" s="20"/>
      <c r="G34" s="134" t="s">
        <v>16</v>
      </c>
      <c r="H34" s="133">
        <v>0</v>
      </c>
      <c r="I34" s="188" t="s">
        <v>63</v>
      </c>
      <c r="J34" s="155">
        <f t="shared" si="4"/>
        <v>0</v>
      </c>
      <c r="L34" s="228" t="s">
        <v>49</v>
      </c>
      <c r="M34" s="203">
        <f>SUM(Table1[[#Totals],[Costs]],Table2[[#Totals],[Costs]],Table4[[#Totals],[Costs]],Table8[[#Totals],[Costs]],Table3[[#Totals],[Costs]])</f>
        <v>28150</v>
      </c>
      <c r="N34" s="203"/>
    </row>
    <row r="35" spans="1:14" ht="15.75" customHeight="1" thickBot="1" x14ac:dyDescent="0.25">
      <c r="A35" s="2"/>
      <c r="G35" s="134" t="s">
        <v>16</v>
      </c>
      <c r="H35" s="133">
        <v>0</v>
      </c>
      <c r="I35" s="189" t="s">
        <v>63</v>
      </c>
      <c r="J35" s="155">
        <f t="shared" si="4"/>
        <v>0</v>
      </c>
      <c r="L35" s="229"/>
      <c r="M35" s="212"/>
      <c r="N35" s="212"/>
    </row>
    <row r="36" spans="1:14" ht="15.75" customHeight="1" x14ac:dyDescent="0.2">
      <c r="A36" s="2"/>
      <c r="D36" s="11"/>
      <c r="G36" s="134" t="s">
        <v>16</v>
      </c>
      <c r="H36" s="133">
        <v>0</v>
      </c>
      <c r="I36" s="188" t="s">
        <v>63</v>
      </c>
      <c r="J36" s="155">
        <f t="shared" si="4"/>
        <v>0</v>
      </c>
      <c r="L36" s="219" t="s">
        <v>50</v>
      </c>
      <c r="M36" s="203">
        <f>SUM(M34-Table46[[#Totals],[Costs]])</f>
        <v>8800</v>
      </c>
      <c r="N36" s="203"/>
    </row>
    <row r="37" spans="1:14" ht="15.75" customHeight="1" thickBot="1" x14ac:dyDescent="0.25">
      <c r="A37" s="2"/>
      <c r="D37" s="21"/>
      <c r="G37" s="190" t="s">
        <v>10</v>
      </c>
      <c r="H37" s="191">
        <f>SUBTOTAL(109,Table3[Costs])</f>
        <v>6500</v>
      </c>
      <c r="I37" s="192">
        <f>SUM(Table3[Column1])</f>
        <v>5600</v>
      </c>
      <c r="J37" s="193"/>
      <c r="K37" s="28"/>
      <c r="L37" s="220"/>
      <c r="M37" s="203"/>
      <c r="N37" s="203"/>
    </row>
    <row r="38" spans="1:14" ht="15.75" customHeight="1" x14ac:dyDescent="0.2">
      <c r="A38" s="2"/>
      <c r="D38" s="20"/>
    </row>
    <row r="39" spans="1:14" ht="15.75" customHeight="1" x14ac:dyDescent="0.2">
      <c r="A39" s="2"/>
      <c r="D39" s="20"/>
    </row>
    <row r="40" spans="1:14" ht="15.75" customHeight="1" x14ac:dyDescent="0.2">
      <c r="A40" s="2"/>
      <c r="D40" s="20"/>
      <c r="J40" s="17"/>
    </row>
    <row r="41" spans="1:14" ht="15.75" customHeight="1" x14ac:dyDescent="0.2">
      <c r="A41" s="2"/>
      <c r="B41" s="12"/>
      <c r="C41" s="12"/>
      <c r="D41" s="20"/>
      <c r="I41" s="25"/>
      <c r="J41" s="16"/>
    </row>
    <row r="42" spans="1:14" ht="15.75" customHeight="1" x14ac:dyDescent="0.2">
      <c r="A42" s="2"/>
      <c r="B42" s="18"/>
      <c r="C42" s="18"/>
      <c r="G42" s="11"/>
      <c r="I42" s="26"/>
      <c r="J42" s="11"/>
    </row>
    <row r="43" spans="1:14" ht="15.75" customHeight="1" x14ac:dyDescent="0.2">
      <c r="A43" s="2"/>
      <c r="B43" s="15"/>
      <c r="C43" s="16"/>
      <c r="D43" s="12"/>
      <c r="I43" s="26"/>
    </row>
    <row r="44" spans="1:14" ht="15.75" customHeight="1" x14ac:dyDescent="0.2">
      <c r="A44" s="2"/>
      <c r="B44" s="18"/>
      <c r="C44" s="16"/>
      <c r="D44" s="18"/>
      <c r="I44" s="26"/>
    </row>
    <row r="45" spans="1:14" ht="15.75" customHeight="1" x14ac:dyDescent="0.2">
      <c r="A45" s="2"/>
      <c r="D45" s="16"/>
      <c r="G45" s="15"/>
      <c r="I45" s="26"/>
      <c r="J45" s="17"/>
    </row>
    <row r="46" spans="1:14" ht="15.75" customHeight="1" x14ac:dyDescent="0.2">
      <c r="A46" s="2"/>
      <c r="D46" s="16"/>
      <c r="I46" s="27"/>
    </row>
    <row r="47" spans="1:14" ht="15.75" customHeight="1" x14ac:dyDescent="0.2">
      <c r="A47" s="2"/>
      <c r="B47" s="15"/>
      <c r="C47" s="16"/>
      <c r="E47" s="18"/>
      <c r="F47" s="11"/>
      <c r="H47" s="11"/>
      <c r="I47" s="11"/>
    </row>
    <row r="48" spans="1:14" ht="15.75" customHeight="1" x14ac:dyDescent="0.2">
      <c r="A48" s="2"/>
      <c r="B48" s="15"/>
      <c r="C48" s="16"/>
      <c r="E48" s="17"/>
      <c r="F48" s="12"/>
      <c r="I48" s="23"/>
    </row>
    <row r="49" spans="1:10" ht="15.75" customHeight="1" x14ac:dyDescent="0.2">
      <c r="A49" s="2"/>
      <c r="B49" s="15"/>
      <c r="C49" s="16"/>
      <c r="D49" s="16"/>
      <c r="E49" s="16"/>
      <c r="F49" s="12"/>
      <c r="I49" s="24"/>
    </row>
    <row r="50" spans="1:10" ht="15.75" customHeight="1" x14ac:dyDescent="0.2">
      <c r="A50" s="2"/>
      <c r="B50" s="15"/>
      <c r="C50" s="16"/>
      <c r="D50" s="16"/>
      <c r="G50" s="15"/>
      <c r="H50" s="16"/>
      <c r="I50" s="16"/>
      <c r="J50" s="17"/>
    </row>
    <row r="51" spans="1:10" ht="15.75" customHeight="1" x14ac:dyDescent="0.2">
      <c r="A51" s="2"/>
      <c r="B51" s="15"/>
      <c r="C51" s="16"/>
      <c r="D51" s="16"/>
      <c r="G51" s="18"/>
      <c r="J51" s="16"/>
    </row>
    <row r="52" spans="1:10" ht="15.75" customHeight="1" x14ac:dyDescent="0.2">
      <c r="A52" s="2"/>
      <c r="B52" s="18"/>
      <c r="C52" s="16"/>
      <c r="D52" s="16"/>
      <c r="E52" s="17"/>
      <c r="F52" s="12"/>
      <c r="G52" s="12"/>
      <c r="J52" s="12"/>
    </row>
    <row r="53" spans="1:10" ht="15.75" customHeight="1" x14ac:dyDescent="0.2">
      <c r="A53" s="2"/>
      <c r="B53" s="12"/>
      <c r="C53" s="12"/>
      <c r="D53" s="16"/>
      <c r="E53" s="17"/>
      <c r="F53" s="12"/>
      <c r="G53" s="18"/>
      <c r="J53" s="18"/>
    </row>
    <row r="54" spans="1:10" ht="15.75" customHeight="1" x14ac:dyDescent="0.2">
      <c r="A54" s="2"/>
      <c r="B54" s="18"/>
      <c r="C54" s="18"/>
      <c r="D54" s="16"/>
      <c r="E54" s="17"/>
      <c r="F54" s="12"/>
      <c r="G54" s="15"/>
      <c r="J54" s="17"/>
    </row>
    <row r="55" spans="1:10" ht="15.75" customHeight="1" x14ac:dyDescent="0.2">
      <c r="A55" s="2"/>
      <c r="B55" s="15"/>
      <c r="C55" s="16"/>
      <c r="D55" s="12"/>
      <c r="E55" s="17"/>
      <c r="F55" s="12"/>
      <c r="G55" s="15"/>
      <c r="H55" s="16"/>
      <c r="I55" s="16"/>
      <c r="J55" s="17"/>
    </row>
    <row r="56" spans="1:10" ht="15.75" customHeight="1" x14ac:dyDescent="0.2">
      <c r="A56" s="2"/>
      <c r="B56" s="15"/>
      <c r="C56" s="16"/>
      <c r="D56" s="18"/>
      <c r="E56" s="17"/>
      <c r="F56" s="12"/>
      <c r="G56" s="15"/>
      <c r="H56" s="16"/>
      <c r="I56" s="16"/>
      <c r="J56" s="17"/>
    </row>
    <row r="57" spans="1:10" ht="15.75" customHeight="1" x14ac:dyDescent="0.2">
      <c r="A57" s="2"/>
      <c r="B57" s="15"/>
      <c r="C57" s="16"/>
      <c r="D57" s="16"/>
      <c r="E57" s="16"/>
      <c r="F57" s="12"/>
      <c r="G57" s="15"/>
      <c r="H57" s="12"/>
      <c r="I57" s="12"/>
      <c r="J57" s="17"/>
    </row>
    <row r="58" spans="1:10" ht="15.75" customHeight="1" x14ac:dyDescent="0.2">
      <c r="A58" s="2"/>
      <c r="B58" s="15"/>
      <c r="C58" s="16"/>
      <c r="D58" s="16"/>
      <c r="E58" s="12"/>
      <c r="F58" s="12"/>
      <c r="G58" s="18"/>
      <c r="H58" s="18"/>
      <c r="I58" s="18"/>
      <c r="J58" s="16"/>
    </row>
    <row r="59" spans="1:10" ht="15.75" customHeight="1" x14ac:dyDescent="0.2">
      <c r="A59" s="2"/>
      <c r="B59" s="15"/>
      <c r="C59" s="16"/>
      <c r="D59" s="16"/>
      <c r="E59" s="18"/>
      <c r="F59" s="12"/>
      <c r="G59" s="13"/>
      <c r="H59" s="16"/>
      <c r="I59" s="16"/>
      <c r="J59" s="13"/>
    </row>
    <row r="60" spans="1:10" ht="15.75" customHeight="1" x14ac:dyDescent="0.2">
      <c r="A60" s="2"/>
      <c r="B60" s="15"/>
      <c r="C60" s="16"/>
      <c r="D60" s="16"/>
      <c r="E60" s="17"/>
      <c r="F60" s="12"/>
      <c r="H60" s="16"/>
      <c r="I60" s="16"/>
    </row>
    <row r="61" spans="1:10" ht="15.75" customHeight="1" x14ac:dyDescent="0.2">
      <c r="A61" s="2"/>
      <c r="B61" s="15"/>
      <c r="C61" s="16"/>
      <c r="D61" s="16"/>
      <c r="E61" s="17"/>
      <c r="F61" s="10"/>
      <c r="H61" s="16"/>
      <c r="I61" s="16"/>
    </row>
    <row r="62" spans="1:10" ht="15.75" customHeight="1" x14ac:dyDescent="0.2">
      <c r="A62" s="2"/>
      <c r="B62" s="18"/>
      <c r="C62" s="16"/>
      <c r="D62" s="16"/>
      <c r="E62" s="17"/>
      <c r="F62" s="10"/>
      <c r="H62" s="16"/>
      <c r="I62" s="16"/>
    </row>
    <row r="63" spans="1:10" ht="15.75" customHeight="1" x14ac:dyDescent="0.2">
      <c r="A63" s="2"/>
      <c r="B63" s="19"/>
      <c r="C63" s="19"/>
      <c r="D63" s="16"/>
      <c r="E63" s="17"/>
      <c r="F63" s="10"/>
      <c r="H63" s="16"/>
      <c r="I63" s="16"/>
    </row>
    <row r="64" spans="1:10" ht="15.75" customHeight="1" x14ac:dyDescent="0.2">
      <c r="A64" s="2"/>
      <c r="D64" s="16"/>
      <c r="E64" s="17"/>
      <c r="F64" s="10"/>
      <c r="H64" s="13"/>
      <c r="I64" s="13"/>
    </row>
    <row r="65" spans="1:6" ht="15.75" customHeight="1" x14ac:dyDescent="0.2">
      <c r="A65" s="2"/>
      <c r="D65" s="19"/>
      <c r="E65" s="17"/>
      <c r="F65" s="10"/>
    </row>
    <row r="66" spans="1:6" ht="15.75" customHeight="1" x14ac:dyDescent="0.2">
      <c r="E66" s="17"/>
      <c r="F66" s="10"/>
    </row>
    <row r="67" spans="1:6" x14ac:dyDescent="0.2">
      <c r="E67" s="16"/>
      <c r="F67" s="10"/>
    </row>
    <row r="68" spans="1:6" x14ac:dyDescent="0.2">
      <c r="E68" s="19"/>
    </row>
  </sheetData>
  <sheetProtection algorithmName="SHA-512" hashValue="vc54PxktY5O/eyT0e85KOhbVktLYwgk+zt25dYjIGy3MHwYYDJsE/BiiCRI9SS2WwscAb9ntIlzGAwl+iAz1UA==" saltValue="jOFS/1xlcmY1LvZM8vSvqA==" spinCount="100000" sheet="1" objects="1" scenarios="1"/>
  <mergeCells count="22">
    <mergeCell ref="C9:D9"/>
    <mergeCell ref="B6:D6"/>
    <mergeCell ref="B7:B10"/>
    <mergeCell ref="L34:L35"/>
    <mergeCell ref="P26:R26"/>
    <mergeCell ref="B12:I12"/>
    <mergeCell ref="K2:L2"/>
    <mergeCell ref="M2:N2"/>
    <mergeCell ref="M36:N37"/>
    <mergeCell ref="M7:N10"/>
    <mergeCell ref="E7:G7"/>
    <mergeCell ref="E8:G8"/>
    <mergeCell ref="E9:G9"/>
    <mergeCell ref="E10:G10"/>
    <mergeCell ref="L7:L10"/>
    <mergeCell ref="M34:N35"/>
    <mergeCell ref="B3:H3"/>
    <mergeCell ref="B5:H5"/>
    <mergeCell ref="L36:L37"/>
    <mergeCell ref="C10:D10"/>
    <mergeCell ref="C7:D7"/>
    <mergeCell ref="C8:D8"/>
  </mergeCells>
  <conditionalFormatting sqref="E52:E57 E48:E49 E60:E67 J40:J41 J45 J50:J51 J54:J58">
    <cfRule type="iconSet" priority="1">
      <iconSet iconSet="3Signs">
        <cfvo type="percent" val="0"/>
        <cfvo type="num" val="-20"/>
        <cfvo type="num" val="0"/>
      </iconSet>
    </cfRule>
  </conditionalFormatting>
  <dataValidations count="2">
    <dataValidation type="list" allowBlank="1" showInputMessage="1" showErrorMessage="1" sqref="D15:D21 D26:D32 I15:I21 I26:I36 N15:N22">
      <formula1>YesNo</formula1>
    </dataValidation>
    <dataValidation type="list" allowBlank="1" showInputMessage="1" showErrorMessage="1" sqref="M2:N2">
      <formula1>Months</formula1>
    </dataValidation>
  </dataValidations>
  <pageMargins left="0.5" right="0.5" top="0.5" bottom="0.5" header="0.5" footer="0.5"/>
  <pageSetup scale="65" orientation="portrait" horizontalDpi="4294967292" r:id="rId1"/>
  <headerFooter alignWithMargins="0"/>
  <tableParts count="6">
    <tablePart r:id="rId2"/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8"/>
  <sheetViews>
    <sheetView topLeftCell="A31" zoomScale="85" zoomScaleNormal="85" workbookViewId="0">
      <selection activeCell="K8" sqref="K8:K10"/>
    </sheetView>
  </sheetViews>
  <sheetFormatPr defaultRowHeight="12.75" x14ac:dyDescent="0.2"/>
  <cols>
    <col min="1" max="1" width="1.7109375" style="34" customWidth="1"/>
    <col min="2" max="2" width="22.140625" style="34" customWidth="1"/>
    <col min="3" max="3" width="21.85546875" style="34" hidden="1" customWidth="1"/>
    <col min="4" max="4" width="22.140625" style="34" customWidth="1"/>
    <col min="5" max="5" width="20.28515625" style="34" customWidth="1"/>
    <col min="6" max="6" width="20.28515625" style="34" hidden="1" customWidth="1"/>
    <col min="7" max="7" width="3.5703125" style="34" customWidth="1"/>
    <col min="8" max="8" width="23.28515625" style="34" customWidth="1"/>
    <col min="9" max="9" width="20.5703125" style="34" hidden="1" customWidth="1"/>
    <col min="10" max="10" width="21.28515625" style="34" customWidth="1"/>
    <col min="11" max="11" width="23.140625" style="34" customWidth="1"/>
    <col min="12" max="12" width="23" style="34" hidden="1" customWidth="1"/>
    <col min="13" max="16384" width="9.140625" style="34"/>
  </cols>
  <sheetData>
    <row r="1" spans="1:14" ht="8.1" customHeight="1" x14ac:dyDescent="0.6">
      <c r="A1" s="36"/>
      <c r="B1" s="37"/>
      <c r="C1" s="37"/>
      <c r="D1" s="37"/>
      <c r="E1" s="37"/>
      <c r="F1" s="37"/>
      <c r="G1" s="37"/>
      <c r="H1" s="38"/>
      <c r="I1" s="38"/>
      <c r="J1" s="36"/>
    </row>
    <row r="2" spans="1:14" ht="46.5" customHeight="1" x14ac:dyDescent="0.5">
      <c r="A2" s="36"/>
      <c r="B2" s="182" t="s">
        <v>80</v>
      </c>
      <c r="C2" s="183"/>
      <c r="D2" s="183"/>
      <c r="E2" s="183"/>
      <c r="F2" s="183"/>
      <c r="G2" s="184"/>
      <c r="H2" s="185"/>
      <c r="I2" s="186"/>
      <c r="J2" s="185"/>
      <c r="K2" s="187"/>
    </row>
    <row r="3" spans="1:14" ht="15" customHeight="1" x14ac:dyDescent="0.2">
      <c r="A3" s="52"/>
      <c r="B3" s="35"/>
      <c r="C3" s="35"/>
      <c r="D3" s="35"/>
      <c r="E3" s="35"/>
      <c r="F3" s="35"/>
      <c r="G3" s="35"/>
      <c r="H3" s="35"/>
      <c r="K3" s="181"/>
    </row>
    <row r="4" spans="1:14" ht="7.5" customHeight="1" x14ac:dyDescent="0.2">
      <c r="A4" s="36"/>
      <c r="B4" s="273"/>
      <c r="C4" s="273"/>
      <c r="D4" s="107"/>
      <c r="E4" s="108"/>
      <c r="F4" s="108"/>
      <c r="G4" s="107"/>
      <c r="H4" s="109"/>
      <c r="I4" s="33"/>
      <c r="J4" s="33"/>
      <c r="K4" s="33"/>
    </row>
    <row r="5" spans="1:14" ht="18.75" customHeight="1" x14ac:dyDescent="0.2">
      <c r="A5" s="36"/>
      <c r="B5" s="41" t="s">
        <v>29</v>
      </c>
      <c r="C5" s="42"/>
      <c r="D5" s="36"/>
      <c r="E5" s="39"/>
      <c r="F5" s="159"/>
      <c r="G5" s="87"/>
      <c r="H5" s="195"/>
      <c r="I5" s="196"/>
      <c r="J5" s="197"/>
      <c r="K5" s="197"/>
      <c r="L5" s="48"/>
      <c r="M5" s="48"/>
      <c r="N5" s="48"/>
    </row>
    <row r="6" spans="1:14" ht="19.5" customHeight="1" x14ac:dyDescent="0.2">
      <c r="A6" s="36"/>
      <c r="B6" s="274"/>
      <c r="C6" s="275"/>
      <c r="D6" s="275"/>
      <c r="E6" s="276"/>
      <c r="F6" s="160"/>
      <c r="G6" s="87"/>
      <c r="H6" s="239"/>
      <c r="I6" s="240"/>
      <c r="J6" s="240"/>
      <c r="K6" s="241"/>
      <c r="L6" s="48"/>
      <c r="M6" s="48"/>
      <c r="N6" s="48"/>
    </row>
    <row r="7" spans="1:14" ht="14.25" customHeight="1" x14ac:dyDescent="0.2">
      <c r="A7" s="36"/>
      <c r="B7" s="92"/>
      <c r="C7" s="92"/>
      <c r="D7" s="93"/>
      <c r="E7" s="94"/>
      <c r="F7" s="159"/>
      <c r="G7" s="52"/>
      <c r="H7" s="242"/>
      <c r="I7" s="243"/>
      <c r="J7" s="243"/>
      <c r="K7" s="244"/>
      <c r="L7" s="48"/>
      <c r="M7" s="48"/>
      <c r="N7" s="48"/>
    </row>
    <row r="8" spans="1:14" ht="13.5" customHeight="1" x14ac:dyDescent="0.2">
      <c r="A8" s="52"/>
      <c r="B8" s="97" t="s">
        <v>45</v>
      </c>
      <c r="C8" s="120" t="s">
        <v>51</v>
      </c>
      <c r="D8" s="99" t="s">
        <v>44</v>
      </c>
      <c r="E8" s="110" t="s">
        <v>43</v>
      </c>
      <c r="F8" s="161"/>
      <c r="G8" s="88"/>
      <c r="H8" s="277"/>
      <c r="I8" s="278"/>
      <c r="J8" s="279"/>
      <c r="K8" s="254"/>
      <c r="L8" s="48"/>
      <c r="M8" s="48"/>
      <c r="N8" s="48"/>
    </row>
    <row r="9" spans="1:14" ht="15.95" customHeight="1" x14ac:dyDescent="0.2">
      <c r="A9" s="52"/>
      <c r="B9" s="100" t="s">
        <v>30</v>
      </c>
      <c r="C9" s="121">
        <f>Budget!E7</f>
        <v>30000</v>
      </c>
      <c r="D9" s="123">
        <v>30000</v>
      </c>
      <c r="E9" s="111">
        <f t="shared" ref="E9:E12" si="0">C9-D9</f>
        <v>0</v>
      </c>
      <c r="F9" s="162"/>
      <c r="G9" s="89"/>
      <c r="H9" s="277"/>
      <c r="I9" s="278"/>
      <c r="J9" s="279"/>
      <c r="K9" s="255"/>
      <c r="L9" s="48"/>
      <c r="M9" s="48"/>
      <c r="N9" s="48"/>
    </row>
    <row r="10" spans="1:14" ht="15.95" customHeight="1" thickBot="1" x14ac:dyDescent="0.25">
      <c r="A10" s="52"/>
      <c r="B10" s="100" t="s">
        <v>41</v>
      </c>
      <c r="C10" s="121">
        <f>Budget!E8</f>
        <v>7000</v>
      </c>
      <c r="D10" s="123">
        <v>7000</v>
      </c>
      <c r="E10" s="111">
        <f t="shared" si="0"/>
        <v>0</v>
      </c>
      <c r="F10" s="162"/>
      <c r="G10" s="89"/>
      <c r="H10" s="277"/>
      <c r="I10" s="278"/>
      <c r="J10" s="279"/>
      <c r="K10" s="255"/>
      <c r="L10" s="48"/>
      <c r="M10" s="48"/>
      <c r="N10" s="48"/>
    </row>
    <row r="11" spans="1:14" ht="15.95" customHeight="1" thickBot="1" x14ac:dyDescent="0.25">
      <c r="A11" s="52"/>
      <c r="B11" s="101" t="s">
        <v>6</v>
      </c>
      <c r="C11" s="121">
        <f>Budget!E9</f>
        <v>0</v>
      </c>
      <c r="D11" s="124">
        <v>1000</v>
      </c>
      <c r="E11" s="112">
        <f t="shared" si="0"/>
        <v>-1000</v>
      </c>
      <c r="F11" s="162"/>
      <c r="G11" s="89"/>
      <c r="H11" s="277"/>
      <c r="I11" s="278"/>
      <c r="J11" s="279"/>
      <c r="K11" s="237"/>
      <c r="L11" s="48"/>
      <c r="M11" s="48"/>
      <c r="N11" s="48"/>
    </row>
    <row r="12" spans="1:14" ht="15" customHeight="1" thickBot="1" x14ac:dyDescent="0.25">
      <c r="A12" s="52"/>
      <c r="B12" s="102" t="s">
        <v>7</v>
      </c>
      <c r="C12" s="122">
        <f>SUM(C9:C11)</f>
        <v>37000</v>
      </c>
      <c r="D12" s="103">
        <f t="shared" ref="D12" si="1">SUM(D9:D11)</f>
        <v>38000</v>
      </c>
      <c r="E12" s="113">
        <f t="shared" si="0"/>
        <v>-1000</v>
      </c>
      <c r="F12" s="163"/>
      <c r="G12" s="90"/>
      <c r="H12" s="277"/>
      <c r="I12" s="278"/>
      <c r="J12" s="279"/>
      <c r="K12" s="238"/>
      <c r="L12" s="48"/>
      <c r="M12" s="48"/>
      <c r="N12" s="48"/>
    </row>
    <row r="13" spans="1:14" ht="21.75" customHeight="1" x14ac:dyDescent="0.2">
      <c r="A13" s="52"/>
      <c r="B13" s="104"/>
      <c r="C13" s="105"/>
      <c r="D13" s="106"/>
      <c r="E13" s="114"/>
      <c r="F13" s="114"/>
      <c r="G13" s="90"/>
      <c r="H13" s="277"/>
      <c r="I13" s="278"/>
      <c r="J13" s="279"/>
      <c r="K13" s="198"/>
      <c r="L13" s="48"/>
      <c r="M13" s="48"/>
      <c r="N13" s="48"/>
    </row>
    <row r="14" spans="1:14" ht="15.95" customHeight="1" x14ac:dyDescent="0.2">
      <c r="A14" s="36"/>
      <c r="B14" s="95"/>
      <c r="C14" s="95"/>
      <c r="D14" s="95"/>
      <c r="E14" s="96"/>
      <c r="F14" s="96"/>
      <c r="G14" s="91"/>
      <c r="H14" s="199"/>
      <c r="I14" s="200"/>
      <c r="J14" s="197"/>
      <c r="K14" s="197"/>
      <c r="L14" s="48"/>
      <c r="M14" s="48"/>
      <c r="N14" s="48"/>
    </row>
    <row r="15" spans="1:14" ht="15.95" customHeight="1" x14ac:dyDescent="0.2">
      <c r="A15" s="36"/>
      <c r="B15" s="41" t="s">
        <v>8</v>
      </c>
      <c r="C15" s="42"/>
      <c r="D15" s="43"/>
      <c r="E15" s="40"/>
      <c r="F15" s="40"/>
      <c r="G15" s="40"/>
      <c r="H15" s="41" t="s">
        <v>9</v>
      </c>
      <c r="I15" s="42"/>
      <c r="J15" s="43"/>
      <c r="K15" s="40"/>
    </row>
    <row r="16" spans="1:14" ht="15.95" customHeight="1" x14ac:dyDescent="0.2">
      <c r="A16" s="36"/>
      <c r="B16" s="236"/>
      <c r="C16" s="236"/>
      <c r="D16" s="43"/>
      <c r="E16" s="44"/>
      <c r="F16" s="44"/>
      <c r="G16" s="44"/>
      <c r="H16" s="236"/>
      <c r="I16" s="236"/>
      <c r="J16" s="43"/>
      <c r="K16" s="44"/>
    </row>
    <row r="17" spans="1:21" ht="15" customHeight="1" x14ac:dyDescent="0.2">
      <c r="A17" s="36"/>
      <c r="B17" s="35"/>
      <c r="C17" s="35"/>
      <c r="D17" s="54"/>
      <c r="E17" s="54"/>
      <c r="F17" s="54"/>
      <c r="H17" s="35"/>
      <c r="I17" s="35"/>
      <c r="J17" s="54"/>
      <c r="K17" s="54"/>
      <c r="T17" s="236"/>
      <c r="U17" s="236"/>
    </row>
    <row r="18" spans="1:21" ht="15.95" customHeight="1" x14ac:dyDescent="0.2">
      <c r="A18" s="52"/>
      <c r="B18" s="55" t="s">
        <v>8</v>
      </c>
      <c r="C18" s="98" t="s">
        <v>51</v>
      </c>
      <c r="D18" s="55" t="s">
        <v>42</v>
      </c>
      <c r="E18" s="56" t="s">
        <v>43</v>
      </c>
      <c r="F18" s="170" t="s">
        <v>59</v>
      </c>
      <c r="G18" s="67"/>
      <c r="H18" s="84" t="s">
        <v>9</v>
      </c>
      <c r="I18" s="98" t="s">
        <v>51</v>
      </c>
      <c r="J18" s="55" t="s">
        <v>42</v>
      </c>
      <c r="K18" s="56" t="s">
        <v>43</v>
      </c>
      <c r="L18" s="170" t="s">
        <v>59</v>
      </c>
    </row>
    <row r="19" spans="1:21" ht="15.95" customHeight="1" x14ac:dyDescent="0.2">
      <c r="A19" s="52"/>
      <c r="B19" s="85" t="str">
        <f>Budget!B15</f>
        <v>Rent</v>
      </c>
      <c r="C19" s="57">
        <f>Budget!C15</f>
        <v>6000</v>
      </c>
      <c r="D19" s="125">
        <v>6000</v>
      </c>
      <c r="E19" s="59">
        <f>Table158[[#This Row],[Predicted (do not fill)]]-Table158[[#This Row],[Actual Costs (please fill)]]</f>
        <v>0</v>
      </c>
      <c r="F19" s="155">
        <f>IF(Budget!D15="Yes",D19,0)</f>
        <v>6000</v>
      </c>
      <c r="G19" s="67"/>
      <c r="H19" s="85" t="str">
        <f>Budget!G15</f>
        <v>Cinema</v>
      </c>
      <c r="I19" s="57">
        <f>Budget!H15</f>
        <v>150</v>
      </c>
      <c r="J19" s="128">
        <v>200</v>
      </c>
      <c r="K19" s="59">
        <f>Table15864[[#This Row],[Predicted (do not fill)]]-Table15864[[#This Row],[Actual Costs (please fill)]]</f>
        <v>-50</v>
      </c>
      <c r="L19" s="155">
        <f>IF(Budget!G15="Yes",J19,0)</f>
        <v>0</v>
      </c>
    </row>
    <row r="20" spans="1:21" ht="15.95" customHeight="1" x14ac:dyDescent="0.2">
      <c r="A20" s="52"/>
      <c r="B20" s="85" t="str">
        <f>Budget!B16</f>
        <v>DEWA</v>
      </c>
      <c r="C20" s="57">
        <f>Budget!C16</f>
        <v>900</v>
      </c>
      <c r="D20" s="125">
        <v>950</v>
      </c>
      <c r="E20" s="59">
        <f>Table158[[#This Row],[Predicted (do not fill)]]-Table158[[#This Row],[Actual Costs (please fill)]]</f>
        <v>-50</v>
      </c>
      <c r="F20" s="155">
        <f>IF(Budget!D16="Yes",D20,0)</f>
        <v>950</v>
      </c>
      <c r="G20" s="67"/>
      <c r="H20" s="85" t="str">
        <f>Budget!G16</f>
        <v>Restaurants</v>
      </c>
      <c r="I20" s="57">
        <f>Budget!H16</f>
        <v>800</v>
      </c>
      <c r="J20" s="128">
        <v>750</v>
      </c>
      <c r="K20" s="59">
        <f>Table15864[[#This Row],[Predicted (do not fill)]]-Table15864[[#This Row],[Actual Costs (please fill)]]</f>
        <v>50</v>
      </c>
      <c r="L20" s="155">
        <f>IF(Budget!G16="Yes",J20,0)</f>
        <v>0</v>
      </c>
    </row>
    <row r="21" spans="1:21" ht="15.75" customHeight="1" x14ac:dyDescent="0.2">
      <c r="A21" s="52"/>
      <c r="B21" s="85" t="str">
        <f>Budget!B17</f>
        <v>Maintenance</v>
      </c>
      <c r="C21" s="57">
        <f>Budget!C17</f>
        <v>350</v>
      </c>
      <c r="D21" s="125">
        <v>350</v>
      </c>
      <c r="E21" s="59">
        <f>Table158[[#This Row],[Predicted (do not fill)]]-Table158[[#This Row],[Actual Costs (please fill)]]</f>
        <v>0</v>
      </c>
      <c r="F21" s="155">
        <f>IF(Budget!D17="Yes",D21,0)</f>
        <v>350</v>
      </c>
      <c r="G21" s="67"/>
      <c r="H21" s="85" t="str">
        <f>Budget!G17</f>
        <v>Fast Food</v>
      </c>
      <c r="I21" s="57">
        <f>Budget!H17</f>
        <v>400</v>
      </c>
      <c r="J21" s="128">
        <v>300</v>
      </c>
      <c r="K21" s="59">
        <f>Table15864[[#This Row],[Predicted (do not fill)]]-Table15864[[#This Row],[Actual Costs (please fill)]]</f>
        <v>100</v>
      </c>
      <c r="L21" s="155">
        <f>IF(Budget!G17="Yes",J21,0)</f>
        <v>0</v>
      </c>
    </row>
    <row r="22" spans="1:21" ht="15.75" customHeight="1" x14ac:dyDescent="0.2">
      <c r="A22" s="52"/>
      <c r="B22" s="85" t="str">
        <f>Budget!B18</f>
        <v>TV</v>
      </c>
      <c r="C22" s="57">
        <f>Budget!C18</f>
        <v>200</v>
      </c>
      <c r="D22" s="125">
        <v>200</v>
      </c>
      <c r="E22" s="59">
        <f>Table158[[#This Row],[Predicted (do not fill)]]-Table158[[#This Row],[Actual Costs (please fill)]]</f>
        <v>0</v>
      </c>
      <c r="F22" s="155">
        <f>IF(Budget!D18="Yes",D22,0)</f>
        <v>200</v>
      </c>
      <c r="G22" s="67"/>
      <c r="H22" s="85" t="str">
        <f>Budget!G18</f>
        <v>DVDs</v>
      </c>
      <c r="I22" s="57">
        <f>Budget!H18</f>
        <v>100</v>
      </c>
      <c r="J22" s="128">
        <v>100</v>
      </c>
      <c r="K22" s="59">
        <f>Table15864[[#This Row],[Predicted (do not fill)]]-Table15864[[#This Row],[Actual Costs (please fill)]]</f>
        <v>0</v>
      </c>
      <c r="L22" s="155">
        <f>IF(Budget!G18="Yes",J22,0)</f>
        <v>0</v>
      </c>
    </row>
    <row r="23" spans="1:21" ht="15.75" customHeight="1" x14ac:dyDescent="0.2">
      <c r="A23" s="52"/>
      <c r="B23" s="85" t="str">
        <f>Budget!B19</f>
        <v>Furniture</v>
      </c>
      <c r="C23" s="57">
        <f>Budget!C19</f>
        <v>1250</v>
      </c>
      <c r="D23" s="126">
        <v>1500</v>
      </c>
      <c r="E23" s="59">
        <f>Table158[[#This Row],[Predicted (do not fill)]]-Table158[[#This Row],[Actual Costs (please fill)]]</f>
        <v>-250</v>
      </c>
      <c r="F23" s="155">
        <f>IF(Budget!D19="Yes",D23,0)</f>
        <v>0</v>
      </c>
      <c r="G23" s="67"/>
      <c r="H23" s="85" t="str">
        <f>Budget!G19</f>
        <v>&lt;Insert others here&gt;</v>
      </c>
      <c r="I23" s="57">
        <f>Budget!H19</f>
        <v>0</v>
      </c>
      <c r="J23" s="129"/>
      <c r="K23" s="59">
        <f>Table15864[[#This Row],[Predicted (do not fill)]]-Table15864[[#This Row],[Actual Costs (please fill)]]</f>
        <v>0</v>
      </c>
      <c r="L23" s="155">
        <f>IF(Budget!G19="Yes",J23,0)</f>
        <v>0</v>
      </c>
    </row>
    <row r="24" spans="1:21" ht="15.75" customHeight="1" x14ac:dyDescent="0.2">
      <c r="A24" s="52"/>
      <c r="B24" s="85" t="str">
        <f>Budget!B20</f>
        <v>Bathroom Renovation</v>
      </c>
      <c r="C24" s="57">
        <f>Budget!C20</f>
        <v>2500</v>
      </c>
      <c r="D24" s="125">
        <v>2400</v>
      </c>
      <c r="E24" s="59">
        <f>Table158[[#This Row],[Predicted (do not fill)]]-Table158[[#This Row],[Actual Costs (please fill)]]</f>
        <v>100</v>
      </c>
      <c r="F24" s="155">
        <f>IF(Budget!D20="Yes",D24,0)</f>
        <v>0</v>
      </c>
      <c r="G24" s="67"/>
      <c r="H24" s="85" t="str">
        <f>Budget!G20</f>
        <v>&lt;Insert others here&gt;</v>
      </c>
      <c r="I24" s="57">
        <f>Budget!H20</f>
        <v>0</v>
      </c>
      <c r="J24" s="128"/>
      <c r="K24" s="59">
        <f>Table15864[[#This Row],[Predicted (do not fill)]]-Table15864[[#This Row],[Actual Costs (please fill)]]</f>
        <v>0</v>
      </c>
      <c r="L24" s="155">
        <f>IF(Budget!G20="Yes",J24,0)</f>
        <v>0</v>
      </c>
    </row>
    <row r="25" spans="1:21" ht="18.75" customHeight="1" thickBot="1" x14ac:dyDescent="0.25">
      <c r="A25" s="52"/>
      <c r="B25" s="86" t="str">
        <f>Budget!B21</f>
        <v>&lt;Insert others here&gt;</v>
      </c>
      <c r="C25" s="61">
        <f>Budget!C21</f>
        <v>0</v>
      </c>
      <c r="D25" s="127"/>
      <c r="E25" s="62">
        <f>Table158[[#This Row],[Predicted (do not fill)]]-Table158[[#This Row],[Actual Costs (please fill)]]</f>
        <v>0</v>
      </c>
      <c r="F25" s="155">
        <f>IF(Budget!D21="Yes",D25,0)</f>
        <v>0</v>
      </c>
      <c r="G25" s="67"/>
      <c r="H25" s="86" t="str">
        <f>Budget!G21</f>
        <v>&lt;Insert others here&gt;</v>
      </c>
      <c r="I25" s="68">
        <f>Budget!H21</f>
        <v>0</v>
      </c>
      <c r="J25" s="130"/>
      <c r="K25" s="69">
        <f>Table15864[[#This Row],[Predicted (do not fill)]]-Table15864[[#This Row],[Actual Costs (please fill)]]</f>
        <v>0</v>
      </c>
      <c r="L25" s="155">
        <f>IF(Budget!G21="Yes",J25,0)</f>
        <v>0</v>
      </c>
    </row>
    <row r="26" spans="1:21" ht="15.75" customHeight="1" x14ac:dyDescent="0.2">
      <c r="A26" s="52"/>
      <c r="B26" s="63" t="s">
        <v>10</v>
      </c>
      <c r="C26" s="64">
        <f>Budget!C22</f>
        <v>11200</v>
      </c>
      <c r="D26" s="65">
        <f>SUM(Table158[Actual Costs (please fill)])</f>
        <v>11400</v>
      </c>
      <c r="E26" s="66">
        <f>SUBTOTAL(109,Table158[Difference (do not fill)])</f>
        <v>-200</v>
      </c>
      <c r="F26" s="169"/>
      <c r="G26" s="67"/>
      <c r="H26" s="70" t="s">
        <v>10</v>
      </c>
      <c r="I26" s="71">
        <f>Budget!H22</f>
        <v>1450</v>
      </c>
      <c r="J26" s="72">
        <f>SUM(Table15864[Actual Costs (please fill)])</f>
        <v>1350</v>
      </c>
      <c r="K26" s="73">
        <f>SUBTOTAL(109,Table15864[Difference (do not fill)])</f>
        <v>100</v>
      </c>
      <c r="L26" s="169"/>
    </row>
    <row r="27" spans="1:21" ht="15.75" customHeight="1" x14ac:dyDescent="0.2">
      <c r="A27" s="52"/>
      <c r="B27" s="143" t="s">
        <v>64</v>
      </c>
      <c r="C27" s="144">
        <f>Budget!D22</f>
        <v>7450</v>
      </c>
      <c r="D27" s="147">
        <f>SUM(Table158[Column1])</f>
        <v>7500</v>
      </c>
      <c r="E27" s="145">
        <f>C27-D27</f>
        <v>-50</v>
      </c>
      <c r="F27" s="164"/>
      <c r="G27" s="67"/>
      <c r="H27" s="143" t="s">
        <v>64</v>
      </c>
      <c r="I27" s="144">
        <f>Budget!I22</f>
        <v>0</v>
      </c>
      <c r="J27" s="147">
        <f>SUM(Table15864[Column1])</f>
        <v>0</v>
      </c>
      <c r="K27" s="146">
        <f>I27-J27</f>
        <v>0</v>
      </c>
      <c r="L27" s="164"/>
    </row>
    <row r="28" spans="1:21" ht="15.75" customHeight="1" x14ac:dyDescent="0.2">
      <c r="A28" s="36"/>
      <c r="B28" s="138"/>
      <c r="C28" s="138"/>
      <c r="D28" s="139"/>
      <c r="E28" s="139"/>
      <c r="F28" s="139"/>
      <c r="G28" s="48"/>
      <c r="H28" s="109"/>
      <c r="I28" s="109"/>
      <c r="J28" s="109"/>
      <c r="K28" s="109"/>
    </row>
    <row r="29" spans="1:21" ht="15.75" customHeight="1" x14ac:dyDescent="0.2">
      <c r="A29" s="36"/>
      <c r="B29" s="41" t="s">
        <v>13</v>
      </c>
      <c r="C29" s="42"/>
      <c r="D29" s="43"/>
      <c r="E29" s="40"/>
      <c r="F29" s="40"/>
      <c r="G29" s="48"/>
      <c r="H29" s="41" t="s">
        <v>11</v>
      </c>
      <c r="I29" s="42"/>
      <c r="J29" s="43"/>
      <c r="K29" s="40"/>
    </row>
    <row r="30" spans="1:21" ht="15.75" customHeight="1" x14ac:dyDescent="0.2">
      <c r="A30" s="36"/>
      <c r="B30" s="236"/>
      <c r="C30" s="236"/>
      <c r="D30" s="43"/>
      <c r="E30" s="44"/>
      <c r="F30" s="44"/>
      <c r="G30" s="48"/>
      <c r="H30" s="236"/>
      <c r="I30" s="236"/>
      <c r="J30" s="43"/>
      <c r="K30" s="44"/>
    </row>
    <row r="31" spans="1:21" ht="15.75" customHeight="1" x14ac:dyDescent="0.2">
      <c r="A31" s="36"/>
      <c r="B31" s="35"/>
      <c r="C31" s="35"/>
      <c r="D31" s="54"/>
      <c r="E31" s="54"/>
      <c r="F31" s="54"/>
      <c r="G31" s="48"/>
      <c r="H31" s="35"/>
      <c r="I31" s="35"/>
      <c r="J31" s="54"/>
      <c r="K31" s="54"/>
    </row>
    <row r="32" spans="1:21" ht="15.75" customHeight="1" x14ac:dyDescent="0.2">
      <c r="A32" s="52"/>
      <c r="B32" s="75" t="s">
        <v>13</v>
      </c>
      <c r="C32" s="98" t="s">
        <v>51</v>
      </c>
      <c r="D32" s="63" t="s">
        <v>42</v>
      </c>
      <c r="E32" s="76" t="s">
        <v>43</v>
      </c>
      <c r="F32" s="168" t="s">
        <v>59</v>
      </c>
      <c r="G32" s="74"/>
      <c r="H32" s="55" t="s">
        <v>11</v>
      </c>
      <c r="I32" s="98" t="s">
        <v>51</v>
      </c>
      <c r="J32" s="55" t="s">
        <v>42</v>
      </c>
      <c r="K32" s="56" t="s">
        <v>43</v>
      </c>
      <c r="L32" s="166" t="s">
        <v>59</v>
      </c>
    </row>
    <row r="33" spans="1:12" ht="15.75" customHeight="1" x14ac:dyDescent="0.2">
      <c r="A33" s="52"/>
      <c r="B33" s="85" t="str">
        <f>Budget!B26</f>
        <v>Gas</v>
      </c>
      <c r="C33" s="57">
        <f>Budget!C26</f>
        <v>600</v>
      </c>
      <c r="D33" s="128">
        <v>670</v>
      </c>
      <c r="E33" s="77">
        <f>Table15863[[#This Row],[Predicted (do not fill)]]-Table15863[[#This Row],[Actual Costs (please fill)]]</f>
        <v>-70</v>
      </c>
      <c r="F33" s="155">
        <f>IF(Budget!D26="Yes",D33,0)</f>
        <v>670</v>
      </c>
      <c r="G33" s="74"/>
      <c r="H33" s="15" t="str">
        <f>Budget!G26</f>
        <v>Food</v>
      </c>
      <c r="I33" s="57">
        <f>Budget!H26</f>
        <v>1400</v>
      </c>
      <c r="J33" s="128">
        <v>1500</v>
      </c>
      <c r="K33" s="59">
        <f>Table1586465[[#This Row],[Predicted (do not fill)]]-Table1586465[[#This Row],[Actual Costs (please fill)]]</f>
        <v>-100</v>
      </c>
      <c r="L33" s="155">
        <f>IF(Budget!I26="Yes",J33,0)</f>
        <v>1500</v>
      </c>
    </row>
    <row r="34" spans="1:12" ht="15.75" customHeight="1" x14ac:dyDescent="0.2">
      <c r="A34" s="52"/>
      <c r="B34" s="85" t="str">
        <f>Budget!B27</f>
        <v>Maintenance</v>
      </c>
      <c r="C34" s="57">
        <f>Budget!C27</f>
        <v>150</v>
      </c>
      <c r="D34" s="128">
        <v>100</v>
      </c>
      <c r="E34" s="77">
        <f>Table15863[[#This Row],[Predicted (do not fill)]]-Table15863[[#This Row],[Actual Costs (please fill)]]</f>
        <v>50</v>
      </c>
      <c r="F34" s="155">
        <f>IF(Budget!D27="Yes",D34,0)</f>
        <v>100</v>
      </c>
      <c r="G34" s="74"/>
      <c r="H34" s="15" t="str">
        <f>Budget!G27</f>
        <v>Maid</v>
      </c>
      <c r="I34" s="57">
        <f>Budget!H27</f>
        <v>1200</v>
      </c>
      <c r="J34" s="128">
        <v>1200</v>
      </c>
      <c r="K34" s="59">
        <f>Table1586465[[#This Row],[Predicted (do not fill)]]-Table1586465[[#This Row],[Actual Costs (please fill)]]</f>
        <v>0</v>
      </c>
      <c r="L34" s="155">
        <f>IF(Budget!I27="Yes",J34,0)</f>
        <v>1200</v>
      </c>
    </row>
    <row r="35" spans="1:12" ht="15.75" customHeight="1" x14ac:dyDescent="0.2">
      <c r="A35" s="52"/>
      <c r="B35" s="85" t="str">
        <f>Budget!B28</f>
        <v>Insurance</v>
      </c>
      <c r="C35" s="57">
        <f>Budget!C28</f>
        <v>250</v>
      </c>
      <c r="D35" s="128">
        <v>250</v>
      </c>
      <c r="E35" s="77">
        <f>Table15863[[#This Row],[Predicted (do not fill)]]-Table15863[[#This Row],[Actual Costs (please fill)]]</f>
        <v>0</v>
      </c>
      <c r="F35" s="155">
        <f>IF(Budget!D28="Yes",D35,0)</f>
        <v>250</v>
      </c>
      <c r="G35" s="74"/>
      <c r="H35" s="15" t="str">
        <f>Budget!G28</f>
        <v>Clothes</v>
      </c>
      <c r="I35" s="57">
        <f>Budget!H28</f>
        <v>600</v>
      </c>
      <c r="J35" s="128">
        <v>550</v>
      </c>
      <c r="K35" s="59">
        <f>Table1586465[[#This Row],[Predicted (do not fill)]]-Table1586465[[#This Row],[Actual Costs (please fill)]]</f>
        <v>50</v>
      </c>
      <c r="L35" s="155">
        <f>IF(Budget!I28="Yes",J35,0)</f>
        <v>550</v>
      </c>
    </row>
    <row r="36" spans="1:12" ht="15.75" customHeight="1" x14ac:dyDescent="0.2">
      <c r="A36" s="52"/>
      <c r="B36" s="85" t="str">
        <f>Budget!B29</f>
        <v>Taxi</v>
      </c>
      <c r="C36" s="57">
        <f>Budget!C29</f>
        <v>300</v>
      </c>
      <c r="D36" s="128">
        <v>280</v>
      </c>
      <c r="E36" s="77">
        <f>Table15863[[#This Row],[Predicted (do not fill)]]-Table15863[[#This Row],[Actual Costs (please fill)]]</f>
        <v>20</v>
      </c>
      <c r="F36" s="155">
        <f>IF(Budget!D29="Yes",D36,0)</f>
        <v>280</v>
      </c>
      <c r="G36" s="74"/>
      <c r="H36" s="15" t="str">
        <f>Budget!G29</f>
        <v>Shoes</v>
      </c>
      <c r="I36" s="57">
        <f>Budget!H29</f>
        <v>400</v>
      </c>
      <c r="J36" s="128">
        <v>420</v>
      </c>
      <c r="K36" s="59">
        <f>Table1586465[[#This Row],[Predicted (do not fill)]]-Table1586465[[#This Row],[Actual Costs (please fill)]]</f>
        <v>-20</v>
      </c>
      <c r="L36" s="155">
        <f>IF(Budget!I29="Yes",J36,0)</f>
        <v>420</v>
      </c>
    </row>
    <row r="37" spans="1:12" ht="15.75" customHeight="1" x14ac:dyDescent="0.2">
      <c r="A37" s="52"/>
      <c r="B37" s="85" t="str">
        <f>Budget!B30</f>
        <v>&lt;Insert others here&gt;</v>
      </c>
      <c r="C37" s="57">
        <f>Budget!C30</f>
        <v>0</v>
      </c>
      <c r="D37" s="129"/>
      <c r="E37" s="77">
        <f>Table15863[[#This Row],[Predicted (do not fill)]]-Table15863[[#This Row],[Actual Costs (please fill)]]</f>
        <v>0</v>
      </c>
      <c r="F37" s="155">
        <f>IF(Budget!D30="Yes",D37,0)</f>
        <v>0</v>
      </c>
      <c r="G37" s="74"/>
      <c r="H37" s="15" t="str">
        <f>Budget!G30</f>
        <v>Children</v>
      </c>
      <c r="I37" s="57">
        <f>Budget!H30</f>
        <v>2000</v>
      </c>
      <c r="J37" s="129">
        <v>2000</v>
      </c>
      <c r="K37" s="59">
        <f>Table1586465[[#This Row],[Predicted (do not fill)]]-Table1586465[[#This Row],[Actual Costs (please fill)]]</f>
        <v>0</v>
      </c>
      <c r="L37" s="155">
        <f>IF(Budget!I30="Yes",J37,0)</f>
        <v>2000</v>
      </c>
    </row>
    <row r="38" spans="1:12" ht="15.75" customHeight="1" x14ac:dyDescent="0.2">
      <c r="A38" s="52"/>
      <c r="B38" s="85" t="str">
        <f>Budget!B31</f>
        <v>&lt;Insert others here&gt;</v>
      </c>
      <c r="C38" s="57">
        <f>Budget!C31</f>
        <v>0</v>
      </c>
      <c r="D38" s="128"/>
      <c r="E38" s="77">
        <f>Table15863[[#This Row],[Predicted (do not fill)]]-Table15863[[#This Row],[Actual Costs (please fill)]]</f>
        <v>0</v>
      </c>
      <c r="F38" s="155">
        <f>IF(Budget!D31="Yes",D38,0)</f>
        <v>0</v>
      </c>
      <c r="G38" s="74"/>
      <c r="H38" s="15" t="str">
        <f>Budget!G31</f>
        <v>Jewellery</v>
      </c>
      <c r="I38" s="57">
        <f>Budget!H31</f>
        <v>650</v>
      </c>
      <c r="J38" s="129">
        <v>800</v>
      </c>
      <c r="K38" s="59">
        <f>Table1586465[[#This Row],[Predicted (do not fill)]]-Table1586465[[#This Row],[Actual Costs (please fill)]]</f>
        <v>-150</v>
      </c>
      <c r="L38" s="155">
        <f>IF(Budget!I31="Yes",J38,0)</f>
        <v>0</v>
      </c>
    </row>
    <row r="39" spans="1:12" ht="15.75" customHeight="1" thickBot="1" x14ac:dyDescent="0.25">
      <c r="A39" s="52"/>
      <c r="B39" s="79" t="str">
        <f>Budget!B32</f>
        <v>&lt;Insert others here&gt;</v>
      </c>
      <c r="C39" s="61">
        <f>Budget!C32</f>
        <v>0</v>
      </c>
      <c r="D39" s="131"/>
      <c r="E39" s="78">
        <f>Table15863[[#This Row],[Predicted (do not fill)]]-Table15863[[#This Row],[Actual Costs (please fill)]]</f>
        <v>0</v>
      </c>
      <c r="F39" s="155">
        <f>IF(Budget!D32="Yes",D39,0)</f>
        <v>0</v>
      </c>
      <c r="G39" s="74"/>
      <c r="H39" s="15" t="str">
        <f>Budget!G32</f>
        <v>Gifts</v>
      </c>
      <c r="I39" s="57">
        <f>Budget!H32</f>
        <v>250</v>
      </c>
      <c r="J39" s="129">
        <v>350</v>
      </c>
      <c r="K39" s="59">
        <f>Table1586465[[#This Row],[Predicted (do not fill)]]-Table1586465[[#This Row],[Actual Costs (please fill)]]</f>
        <v>-100</v>
      </c>
      <c r="L39" s="155">
        <f>IF(Budget!I32="Yes",J39,0)</f>
        <v>0</v>
      </c>
    </row>
    <row r="40" spans="1:12" ht="15.75" customHeight="1" x14ac:dyDescent="0.2">
      <c r="A40" s="52"/>
      <c r="B40" s="80" t="s">
        <v>10</v>
      </c>
      <c r="C40" s="81">
        <f>Budget!C33</f>
        <v>1300</v>
      </c>
      <c r="D40" s="82">
        <f>SUM(Table15863[Actual Costs (please fill)])</f>
        <v>1300</v>
      </c>
      <c r="E40" s="83">
        <f>SUBTOTAL(109,Table15863[Difference (do not fill)])</f>
        <v>0</v>
      </c>
      <c r="F40" s="169"/>
      <c r="G40" s="74"/>
      <c r="H40" s="15" t="str">
        <f>Budget!G33</f>
        <v>Other</v>
      </c>
      <c r="I40" s="57">
        <f>Budget!H33</f>
        <v>0</v>
      </c>
      <c r="J40" s="129"/>
      <c r="K40" s="59">
        <f>Table1586465[[#This Row],[Predicted (do not fill)]]-Table1586465[[#This Row],[Actual Costs (please fill)]]</f>
        <v>0</v>
      </c>
      <c r="L40" s="155">
        <f>IF(Budget!I33="Yes",J40,0)</f>
        <v>0</v>
      </c>
    </row>
    <row r="41" spans="1:12" ht="15.75" customHeight="1" x14ac:dyDescent="0.2">
      <c r="A41" s="52"/>
      <c r="B41" s="143" t="s">
        <v>64</v>
      </c>
      <c r="C41" s="144">
        <f>Budget!D33</f>
        <v>1300</v>
      </c>
      <c r="D41" s="147">
        <f>SUM(Table15863[Column1])</f>
        <v>1300</v>
      </c>
      <c r="E41" s="145">
        <f>C41-D41</f>
        <v>0</v>
      </c>
      <c r="F41" s="164"/>
      <c r="G41" s="74"/>
      <c r="H41" s="15" t="str">
        <f>Budget!G34</f>
        <v>&lt;Insert others here&gt;</v>
      </c>
      <c r="I41" s="57">
        <f>Budget!H34</f>
        <v>0</v>
      </c>
      <c r="J41" s="129"/>
      <c r="K41" s="59">
        <f>Table1586465[[#This Row],[Predicted (do not fill)]]-Table1586465[[#This Row],[Actual Costs (please fill)]]</f>
        <v>0</v>
      </c>
      <c r="L41" s="155">
        <f>IF(Budget!I34="Yes",J41,0)</f>
        <v>0</v>
      </c>
    </row>
    <row r="42" spans="1:12" ht="15.75" customHeight="1" x14ac:dyDescent="0.2">
      <c r="A42" s="36"/>
      <c r="B42" s="140"/>
      <c r="C42" s="140"/>
      <c r="D42" s="141"/>
      <c r="E42" s="142"/>
      <c r="F42" s="142"/>
      <c r="G42" s="48"/>
      <c r="H42" s="15" t="str">
        <f>Budget!G35</f>
        <v>&lt;Insert others here&gt;</v>
      </c>
      <c r="I42" s="57">
        <f>Budget!H35</f>
        <v>0</v>
      </c>
      <c r="J42" s="128"/>
      <c r="K42" s="59">
        <f>Table1586465[[#This Row],[Predicted (do not fill)]]-Table1586465[[#This Row],[Actual Costs (please fill)]]</f>
        <v>0</v>
      </c>
      <c r="L42" s="155">
        <f>IF(Budget!I35="Yes",J42,0)</f>
        <v>0</v>
      </c>
    </row>
    <row r="43" spans="1:12" ht="15.75" customHeight="1" thickBot="1" x14ac:dyDescent="0.25">
      <c r="A43" s="36"/>
      <c r="B43" s="41" t="s">
        <v>12</v>
      </c>
      <c r="C43" s="42"/>
      <c r="D43" s="43"/>
      <c r="E43" s="40"/>
      <c r="F43" s="40"/>
      <c r="G43" s="48"/>
      <c r="H43" s="15" t="str">
        <f>Budget!G36</f>
        <v>&lt;Insert others here&gt;</v>
      </c>
      <c r="I43" s="57">
        <f>Budget!H36</f>
        <v>0</v>
      </c>
      <c r="J43" s="130"/>
      <c r="K43" s="69">
        <f>Table1586465[[#This Row],[Predicted (do not fill)]]-Table1586465[[#This Row],[Actual Costs (please fill)]]</f>
        <v>0</v>
      </c>
      <c r="L43" s="155">
        <f>IF(Budget!I36="Yes",J43,0)</f>
        <v>0</v>
      </c>
    </row>
    <row r="44" spans="1:12" ht="15.75" customHeight="1" x14ac:dyDescent="0.2">
      <c r="A44" s="36"/>
      <c r="B44" s="236"/>
      <c r="C44" s="236"/>
      <c r="D44" s="43"/>
      <c r="E44" s="44"/>
      <c r="F44" s="44"/>
      <c r="G44" s="48"/>
      <c r="H44" s="173" t="s">
        <v>10</v>
      </c>
      <c r="I44" s="174">
        <f>SUBTOTAL(109,Table1586465[Predicted (do not fill)])</f>
        <v>6500</v>
      </c>
      <c r="J44" s="175">
        <f>SUM(Table1586465[Actual Costs (please fill)])</f>
        <v>6820</v>
      </c>
      <c r="K44" s="176">
        <f>SUBTOTAL(109,Table1586465[Difference (do not fill)])</f>
        <v>-320</v>
      </c>
      <c r="L44" s="177"/>
    </row>
    <row r="45" spans="1:12" ht="15.75" customHeight="1" x14ac:dyDescent="0.2">
      <c r="A45" s="36"/>
      <c r="B45" s="35"/>
      <c r="C45" s="35"/>
      <c r="D45" s="54"/>
      <c r="E45" s="54"/>
      <c r="F45" s="165"/>
      <c r="G45" s="135"/>
      <c r="H45" s="143" t="s">
        <v>64</v>
      </c>
      <c r="I45" s="144">
        <f>Budget!I37</f>
        <v>5600</v>
      </c>
      <c r="J45" s="147">
        <f>SUM(L33:L43 )</f>
        <v>5670</v>
      </c>
      <c r="K45" s="145">
        <f>I45-J45</f>
        <v>-70</v>
      </c>
      <c r="L45" s="53"/>
    </row>
    <row r="46" spans="1:12" ht="15.75" customHeight="1" x14ac:dyDescent="0.2">
      <c r="A46" s="36"/>
      <c r="B46" s="75" t="s">
        <v>12</v>
      </c>
      <c r="C46" s="98" t="s">
        <v>51</v>
      </c>
      <c r="D46" s="63" t="s">
        <v>42</v>
      </c>
      <c r="E46" s="76" t="s">
        <v>43</v>
      </c>
      <c r="F46" s="168" t="s">
        <v>59</v>
      </c>
      <c r="G46" s="47"/>
      <c r="H46" s="109"/>
      <c r="I46" s="109"/>
      <c r="J46" s="109"/>
      <c r="K46" s="109"/>
    </row>
    <row r="47" spans="1:12" ht="15.75" customHeight="1" x14ac:dyDescent="0.2">
      <c r="A47" s="36"/>
      <c r="B47" s="85" t="str">
        <f>Budget!L15</f>
        <v>Credit Card 1</v>
      </c>
      <c r="C47" s="57">
        <f>Budget!M15</f>
        <v>1500</v>
      </c>
      <c r="D47" s="128">
        <v>1500</v>
      </c>
      <c r="E47" s="77">
        <f>Table1586367[[#This Row],[Predicted (do not fill)]]-Table1586367[[#This Row],[Actual Costs (please fill)]]</f>
        <v>0</v>
      </c>
      <c r="F47" s="155">
        <f>IF(Budget!N15="Yes",D47,0)</f>
        <v>0</v>
      </c>
      <c r="G47" s="48"/>
      <c r="H47" s="41" t="s">
        <v>46</v>
      </c>
      <c r="I47" s="42"/>
      <c r="J47" s="43"/>
      <c r="K47" s="40"/>
    </row>
    <row r="48" spans="1:12" ht="15.75" customHeight="1" x14ac:dyDescent="0.2">
      <c r="A48" s="36"/>
      <c r="B48" s="85" t="str">
        <f>Budget!L16</f>
        <v>Credit Card 2</v>
      </c>
      <c r="C48" s="57">
        <f>Budget!M16</f>
        <v>800</v>
      </c>
      <c r="D48" s="128">
        <v>900</v>
      </c>
      <c r="E48" s="77">
        <f>Table1586367[[#This Row],[Predicted (do not fill)]]-Table1586367[[#This Row],[Actual Costs (please fill)]]</f>
        <v>-100</v>
      </c>
      <c r="F48" s="167">
        <f>IF(Budget!N16="Yes",D48,0)</f>
        <v>0</v>
      </c>
      <c r="G48" s="48"/>
      <c r="H48" s="248"/>
      <c r="I48" s="249"/>
      <c r="J48" s="249"/>
      <c r="K48" s="250"/>
    </row>
    <row r="49" spans="1:12" ht="15.75" customHeight="1" x14ac:dyDescent="0.2">
      <c r="A49" s="36"/>
      <c r="B49" s="85" t="str">
        <f>Budget!L17</f>
        <v>Car Loans</v>
      </c>
      <c r="C49" s="57">
        <f>Budget!M17</f>
        <v>5000</v>
      </c>
      <c r="D49" s="128">
        <v>5000</v>
      </c>
      <c r="E49" s="77">
        <f>Table1586367[[#This Row],[Predicted (do not fill)]]-Table1586367[[#This Row],[Actual Costs (please fill)]]</f>
        <v>0</v>
      </c>
      <c r="F49" s="167">
        <f>IF(Budget!N17="Yes",D49,0)</f>
        <v>5000</v>
      </c>
      <c r="G49" s="46"/>
      <c r="H49" s="251"/>
      <c r="I49" s="252"/>
      <c r="J49" s="252"/>
      <c r="K49" s="253"/>
    </row>
    <row r="50" spans="1:12" ht="15.75" customHeight="1" x14ac:dyDescent="0.2">
      <c r="A50" s="36"/>
      <c r="B50" s="85" t="str">
        <f>Budget!L18</f>
        <v>Personal Loans</v>
      </c>
      <c r="C50" s="57">
        <f>Budget!M18</f>
        <v>400</v>
      </c>
      <c r="D50" s="128">
        <v>400</v>
      </c>
      <c r="E50" s="77">
        <f>Table1586367[[#This Row],[Predicted (do not fill)]]-Table1586367[[#This Row],[Actual Costs (please fill)]]</f>
        <v>0</v>
      </c>
      <c r="F50" s="167">
        <f>IF(Budget!N18="Yes",D50,0)</f>
        <v>0</v>
      </c>
      <c r="G50" s="48"/>
      <c r="H50" s="75" t="s">
        <v>31</v>
      </c>
      <c r="I50" s="98" t="s">
        <v>51</v>
      </c>
      <c r="J50" s="63" t="s">
        <v>52</v>
      </c>
      <c r="K50" s="76" t="s">
        <v>43</v>
      </c>
    </row>
    <row r="51" spans="1:12" ht="15.75" customHeight="1" x14ac:dyDescent="0.2">
      <c r="A51" s="36"/>
      <c r="B51" s="85" t="str">
        <f>Budget!L19</f>
        <v>&lt;Insert others here&gt;</v>
      </c>
      <c r="C51" s="57">
        <f>Budget!M19</f>
        <v>0</v>
      </c>
      <c r="D51" s="129"/>
      <c r="E51" s="77">
        <f>Table1586367[[#This Row],[Predicted (do not fill)]]-Table1586367[[#This Row],[Actual Costs (please fill)]]</f>
        <v>0</v>
      </c>
      <c r="F51" s="167">
        <f>IF(Budget!N19="Yes",D51,0)</f>
        <v>0</v>
      </c>
      <c r="G51" s="48"/>
      <c r="H51" s="15" t="str">
        <f>Budget!L27</f>
        <v>Personal</v>
      </c>
      <c r="I51" s="57">
        <f>Budget!M27</f>
        <v>5600</v>
      </c>
      <c r="J51" s="58">
        <f>J45</f>
        <v>5670</v>
      </c>
      <c r="K51" s="77">
        <f>Table158636769[[#This Row],[Predicted (do not fill)]]-Table158636769[[#This Row],[Actual Necessaries]]</f>
        <v>-70</v>
      </c>
    </row>
    <row r="52" spans="1:12" ht="15.75" customHeight="1" x14ac:dyDescent="0.2">
      <c r="A52" s="36"/>
      <c r="B52" s="85" t="str">
        <f>Budget!L20</f>
        <v>&lt;Insert others here&gt;</v>
      </c>
      <c r="C52" s="57">
        <f>Budget!M20</f>
        <v>0</v>
      </c>
      <c r="D52" s="128"/>
      <c r="E52" s="77">
        <f>Table1586367[[#This Row],[Predicted (do not fill)]]-Table1586367[[#This Row],[Actual Costs (please fill)]]</f>
        <v>0</v>
      </c>
      <c r="F52" s="167">
        <f>IF(Budget!N20="Yes",D52,0)</f>
        <v>0</v>
      </c>
      <c r="G52" s="48"/>
      <c r="H52" s="85" t="str">
        <f>Budget!L28</f>
        <v>Housing</v>
      </c>
      <c r="I52" s="57">
        <f>Budget!M28</f>
        <v>7450</v>
      </c>
      <c r="J52" s="58">
        <f>D27</f>
        <v>7500</v>
      </c>
      <c r="K52" s="77">
        <f>Table158636769[[#This Row],[Predicted (do not fill)]]-Table158636769[[#This Row],[Actual Necessaries]]</f>
        <v>-50</v>
      </c>
    </row>
    <row r="53" spans="1:12" ht="15.75" customHeight="1" x14ac:dyDescent="0.2">
      <c r="A53" s="36"/>
      <c r="B53" s="79" t="str">
        <f>Budget!L21</f>
        <v>&lt;Insert others here&gt;</v>
      </c>
      <c r="C53" s="61">
        <f>Budget!M21</f>
        <v>0</v>
      </c>
      <c r="D53" s="131"/>
      <c r="E53" s="78">
        <f>Table1586367[[#This Row],[Predicted (do not fill)]]-Table1586367[[#This Row],[Actual Costs (please fill)]]</f>
        <v>0</v>
      </c>
      <c r="F53" s="167">
        <f>IF(Budget!N21="Yes",D53,0)</f>
        <v>0</v>
      </c>
      <c r="G53" s="48"/>
      <c r="H53" s="85" t="str">
        <f>Budget!L29</f>
        <v>Transport</v>
      </c>
      <c r="I53" s="57">
        <f>Budget!M29</f>
        <v>1300</v>
      </c>
      <c r="J53" s="58">
        <f>D41</f>
        <v>1300</v>
      </c>
      <c r="K53" s="77">
        <f>Table158636769[[#This Row],[Predicted (do not fill)]]-Table158636769[[#This Row],[Actual Necessaries]]</f>
        <v>0</v>
      </c>
    </row>
    <row r="54" spans="1:12" ht="15.75" customHeight="1" thickBot="1" x14ac:dyDescent="0.25">
      <c r="A54" s="36"/>
      <c r="B54" s="171" t="str">
        <f>Budget!L22</f>
        <v>&lt;Insert others here&gt;</v>
      </c>
      <c r="C54" s="172">
        <f>Budget!M22</f>
        <v>0</v>
      </c>
      <c r="D54" s="131"/>
      <c r="E54" s="78">
        <f>Table1586367[[#This Row],[Predicted (do not fill)]]-Table1586367[[#This Row],[Actual Costs (please fill)]]</f>
        <v>0</v>
      </c>
      <c r="F54" s="155">
        <f>IF(Budget!N22="Yes",D54,0)</f>
        <v>0</v>
      </c>
      <c r="G54" s="46"/>
      <c r="H54" s="85" t="str">
        <f>Budget!L30</f>
        <v>Debt</v>
      </c>
      <c r="I54" s="57">
        <f>Budget!M30</f>
        <v>5000</v>
      </c>
      <c r="J54" s="58">
        <f>D56</f>
        <v>5000</v>
      </c>
      <c r="K54" s="77">
        <f>Table158636769[[#This Row],[Predicted (do not fill)]]-Table158636769[[#This Row],[Actual Necessaries]]</f>
        <v>0</v>
      </c>
    </row>
    <row r="55" spans="1:12" ht="15.75" customHeight="1" thickBot="1" x14ac:dyDescent="0.25">
      <c r="A55" s="52"/>
      <c r="B55" s="80" t="s">
        <v>10</v>
      </c>
      <c r="C55" s="81">
        <f>SUBTOTAL(109,Table1586367[Predicted (do not fill)])</f>
        <v>7700</v>
      </c>
      <c r="D55" s="82">
        <f>SUM(Table1586367[Actual Costs (please fill)])</f>
        <v>7800</v>
      </c>
      <c r="E55" s="83">
        <f>SUBTOTAL(109,Table1586367[Difference (do not fill)])</f>
        <v>-100</v>
      </c>
      <c r="F55" s="169"/>
      <c r="G55" s="137"/>
      <c r="H55" s="85" t="str">
        <f>Budget!L31</f>
        <v>Entertainment</v>
      </c>
      <c r="I55" s="57">
        <f>Budget!M31</f>
        <v>0</v>
      </c>
      <c r="J55" s="60">
        <f>J27</f>
        <v>0</v>
      </c>
      <c r="K55" s="77">
        <f>Table158636769[[#This Row],[Predicted (do not fill)]]-Table158636769[[#This Row],[Actual Necessaries]]</f>
        <v>0</v>
      </c>
    </row>
    <row r="56" spans="1:12" ht="15.75" customHeight="1" x14ac:dyDescent="0.2">
      <c r="A56" s="36"/>
      <c r="B56" s="143" t="s">
        <v>64</v>
      </c>
      <c r="C56" s="144">
        <f>Budget!M23</f>
        <v>7700</v>
      </c>
      <c r="D56" s="147">
        <f>SUM(Table1586367[Column1])</f>
        <v>5000</v>
      </c>
      <c r="E56" s="145">
        <f>C56-D56</f>
        <v>2700</v>
      </c>
      <c r="F56" s="164"/>
      <c r="G56" s="136"/>
      <c r="H56" s="148" t="s">
        <v>10</v>
      </c>
      <c r="I56" s="149">
        <f>SUBTOTAL(109,Table158636769[Predicted (do not fill)])</f>
        <v>19350</v>
      </c>
      <c r="J56" s="150">
        <f>SUM(Table158636769[Actual Necessaries])</f>
        <v>19470</v>
      </c>
      <c r="K56" s="151">
        <f>SUBTOTAL(109,Table158636769[Difference (do not fill)])</f>
        <v>-120</v>
      </c>
      <c r="L56" s="53"/>
    </row>
    <row r="57" spans="1:12" ht="15.75" customHeight="1" x14ac:dyDescent="0.2">
      <c r="A57" s="36"/>
      <c r="B57" s="45"/>
      <c r="C57" s="49"/>
      <c r="D57" s="50"/>
      <c r="E57" s="47"/>
      <c r="F57" s="47"/>
      <c r="G57" s="45"/>
      <c r="H57" s="109"/>
      <c r="I57" s="109"/>
      <c r="J57" s="109"/>
      <c r="K57" s="109"/>
    </row>
    <row r="58" spans="1:12" ht="15.75" customHeight="1" x14ac:dyDescent="0.2">
      <c r="A58" s="36"/>
      <c r="B58" s="47"/>
      <c r="C58" s="47"/>
      <c r="D58" s="50"/>
      <c r="E58" s="47"/>
      <c r="F58" s="47"/>
      <c r="G58" s="46"/>
      <c r="H58" s="33"/>
      <c r="I58" s="33"/>
      <c r="J58" s="33"/>
      <c r="K58" s="33"/>
    </row>
    <row r="59" spans="1:12" ht="15.75" customHeight="1" x14ac:dyDescent="0.2">
      <c r="A59" s="36"/>
      <c r="B59" s="45"/>
      <c r="C59" s="45"/>
      <c r="D59" s="50"/>
      <c r="E59" s="47"/>
      <c r="F59" s="47"/>
      <c r="G59" s="46"/>
      <c r="H59" s="256" t="s">
        <v>47</v>
      </c>
      <c r="I59" s="257"/>
      <c r="J59" s="258"/>
      <c r="K59" s="245">
        <f>SUM(Table158[[#Totals],[Actual Costs (please fill)]]+Table15864[[#Totals],[Actual Costs (please fill)]]+Table15863[[#Totals],[Actual Costs (please fill)]]+Table1586465[[#Totals],[Actual Costs (please fill)]]+Table1586367[[#Totals],[Actual Costs (please fill)]])</f>
        <v>28670</v>
      </c>
    </row>
    <row r="60" spans="1:12" ht="15.75" customHeight="1" x14ac:dyDescent="0.2">
      <c r="A60" s="36"/>
      <c r="B60" s="46"/>
      <c r="C60" s="49"/>
      <c r="D60" s="50"/>
      <c r="E60" s="47"/>
      <c r="F60" s="47"/>
      <c r="G60" s="46"/>
      <c r="H60" s="259"/>
      <c r="I60" s="260"/>
      <c r="J60" s="261"/>
      <c r="K60" s="246"/>
    </row>
    <row r="61" spans="1:12" ht="15.75" customHeight="1" x14ac:dyDescent="0.2">
      <c r="A61" s="36"/>
      <c r="B61" s="46"/>
      <c r="C61" s="49"/>
      <c r="D61" s="49"/>
      <c r="E61" s="47"/>
      <c r="F61" s="47"/>
      <c r="G61" s="46"/>
      <c r="H61" s="262"/>
      <c r="I61" s="263"/>
      <c r="J61" s="264"/>
      <c r="K61" s="247"/>
    </row>
    <row r="62" spans="1:12" ht="3.75" customHeight="1" x14ac:dyDescent="0.2">
      <c r="A62" s="36"/>
      <c r="B62" s="46"/>
      <c r="C62" s="49"/>
      <c r="D62" s="47"/>
      <c r="E62" s="47"/>
      <c r="F62" s="47"/>
      <c r="G62" s="45"/>
      <c r="H62" s="33"/>
      <c r="I62" s="33"/>
      <c r="K62" s="33"/>
    </row>
    <row r="63" spans="1:12" ht="16.5" customHeight="1" x14ac:dyDescent="0.2">
      <c r="A63" s="36"/>
      <c r="B63" s="46"/>
      <c r="C63" s="49"/>
      <c r="D63" s="45"/>
      <c r="E63" s="47"/>
      <c r="F63" s="47"/>
      <c r="G63" s="36"/>
      <c r="H63" s="265" t="s">
        <v>48</v>
      </c>
      <c r="I63" s="266"/>
      <c r="J63" s="267"/>
      <c r="K63" s="245">
        <f>SUM(K59-Table158636769[[#Totals],[Actual Necessaries]])</f>
        <v>9200</v>
      </c>
    </row>
    <row r="64" spans="1:12" ht="15.75" customHeight="1" x14ac:dyDescent="0.2">
      <c r="A64" s="36"/>
      <c r="B64" s="46"/>
      <c r="C64" s="49"/>
      <c r="D64" s="50"/>
      <c r="E64" s="47"/>
      <c r="F64" s="47"/>
      <c r="H64" s="268"/>
      <c r="I64" s="211"/>
      <c r="J64" s="269"/>
      <c r="K64" s="246"/>
    </row>
    <row r="65" spans="1:11" ht="15.75" customHeight="1" x14ac:dyDescent="0.2">
      <c r="A65" s="36"/>
      <c r="B65" s="46"/>
      <c r="C65" s="49"/>
      <c r="D65" s="50"/>
      <c r="E65" s="51"/>
      <c r="F65" s="51"/>
      <c r="H65" s="270"/>
      <c r="I65" s="271"/>
      <c r="J65" s="272"/>
      <c r="K65" s="247"/>
    </row>
    <row r="66" spans="1:11" ht="15.75" customHeight="1" x14ac:dyDescent="0.2">
      <c r="A66" s="36"/>
      <c r="B66" s="46"/>
      <c r="C66" s="49"/>
      <c r="D66" s="50"/>
      <c r="E66" s="51"/>
      <c r="F66" s="51"/>
      <c r="H66" s="33"/>
      <c r="I66" s="33"/>
      <c r="J66" s="33"/>
      <c r="K66" s="33"/>
    </row>
    <row r="67" spans="1:11" ht="15.75" customHeight="1" x14ac:dyDescent="0.2">
      <c r="A67" s="36"/>
      <c r="B67" s="45"/>
      <c r="C67" s="49"/>
      <c r="D67" s="50"/>
      <c r="E67" s="51"/>
      <c r="F67" s="51"/>
      <c r="H67" s="33"/>
      <c r="I67" s="33"/>
      <c r="J67" s="33"/>
      <c r="K67" s="33"/>
    </row>
    <row r="68" spans="1:11" ht="15.75" customHeight="1" x14ac:dyDescent="0.2">
      <c r="A68" s="36"/>
      <c r="D68" s="50"/>
      <c r="E68" s="51"/>
      <c r="F68" s="51"/>
      <c r="H68" s="33"/>
      <c r="I68" s="33"/>
      <c r="J68" s="33"/>
      <c r="K68" s="33"/>
    </row>
    <row r="69" spans="1:11" ht="15.75" customHeight="1" x14ac:dyDescent="0.2">
      <c r="A69" s="36"/>
      <c r="D69" s="50"/>
      <c r="E69" s="51"/>
      <c r="F69" s="51"/>
      <c r="H69" s="33"/>
      <c r="I69" s="33"/>
      <c r="J69" s="33"/>
      <c r="K69" s="33"/>
    </row>
    <row r="70" spans="1:11" ht="15.75" customHeight="1" x14ac:dyDescent="0.2">
      <c r="D70" s="50"/>
      <c r="E70" s="51"/>
      <c r="F70" s="51"/>
      <c r="H70" s="33"/>
      <c r="I70" s="33"/>
      <c r="J70" s="33"/>
      <c r="K70" s="33"/>
    </row>
    <row r="71" spans="1:11" x14ac:dyDescent="0.2">
      <c r="D71" s="49"/>
      <c r="E71" s="51"/>
      <c r="F71" s="51"/>
      <c r="H71" s="33"/>
      <c r="I71" s="33"/>
      <c r="J71" s="33"/>
      <c r="K71" s="33"/>
    </row>
    <row r="72" spans="1:11" x14ac:dyDescent="0.2">
      <c r="H72" s="33"/>
      <c r="I72" s="33"/>
      <c r="J72" s="33"/>
      <c r="K72" s="33"/>
    </row>
    <row r="73" spans="1:11" x14ac:dyDescent="0.2">
      <c r="H73" s="33"/>
      <c r="I73" s="33"/>
      <c r="J73" s="33"/>
      <c r="K73" s="33"/>
    </row>
    <row r="74" spans="1:11" x14ac:dyDescent="0.2">
      <c r="H74" s="33"/>
      <c r="I74" s="33"/>
      <c r="J74" s="33"/>
      <c r="K74" s="33"/>
    </row>
    <row r="75" spans="1:11" x14ac:dyDescent="0.2">
      <c r="H75" s="33"/>
      <c r="I75" s="33"/>
      <c r="J75" s="33"/>
      <c r="K75" s="33"/>
    </row>
    <row r="76" spans="1:11" x14ac:dyDescent="0.2">
      <c r="H76" s="33"/>
      <c r="I76" s="33"/>
      <c r="J76" s="33"/>
      <c r="K76" s="33"/>
    </row>
    <row r="77" spans="1:11" x14ac:dyDescent="0.2">
      <c r="H77" s="33"/>
      <c r="I77" s="33"/>
      <c r="J77" s="33"/>
      <c r="K77" s="33"/>
    </row>
    <row r="78" spans="1:11" x14ac:dyDescent="0.2">
      <c r="H78" s="33"/>
      <c r="I78" s="33"/>
      <c r="J78" s="33"/>
      <c r="K78" s="33"/>
    </row>
  </sheetData>
  <mergeCells count="18">
    <mergeCell ref="B44:C44"/>
    <mergeCell ref="B4:C4"/>
    <mergeCell ref="B16:C16"/>
    <mergeCell ref="B30:C30"/>
    <mergeCell ref="H16:I16"/>
    <mergeCell ref="H30:I30"/>
    <mergeCell ref="B6:E6"/>
    <mergeCell ref="H8:J10"/>
    <mergeCell ref="H11:J13"/>
    <mergeCell ref="T17:U17"/>
    <mergeCell ref="K11:K12"/>
    <mergeCell ref="H6:K7"/>
    <mergeCell ref="K59:K61"/>
    <mergeCell ref="K63:K65"/>
    <mergeCell ref="H48:K49"/>
    <mergeCell ref="K8:K10"/>
    <mergeCell ref="H59:J61"/>
    <mergeCell ref="H63:J65"/>
  </mergeCells>
  <conditionalFormatting sqref="K62 D57:D61 D64:D71">
    <cfRule type="iconSet" priority="5">
      <iconSet iconSet="3Signs">
        <cfvo type="percent" val="0"/>
        <cfvo type="num" val="-20"/>
        <cfvo type="num" val="0"/>
      </iconSet>
    </cfRule>
  </conditionalFormatting>
  <conditionalFormatting sqref="K11">
    <cfRule type="containsText" dxfId="100" priority="2" operator="containsText" text="Correct!">
      <formula>NOT(ISERROR(SEARCH("Correct!",K11)))</formula>
    </cfRule>
    <cfRule type="containsText" dxfId="99" priority="3" operator="containsText" text="Too low by">
      <formula>NOT(ISERROR(SEARCH("Too low by",K11)))</formula>
    </cfRule>
    <cfRule type="containsText" dxfId="98" priority="4" operator="containsText" text="Too low by">
      <formula>NOT(ISERROR(SEARCH("Too low by",K11)))</formula>
    </cfRule>
  </conditionalFormatting>
  <conditionalFormatting sqref="K11:K12">
    <cfRule type="containsText" dxfId="97" priority="1" operator="containsText" text="Too high by">
      <formula>NOT(ISERROR(SEARCH("Too high by",K11)))</formula>
    </cfRule>
  </conditionalFormatting>
  <pageMargins left="0.7" right="0.7" top="0.75" bottom="0.75" header="0.3" footer="0.3"/>
  <pageSetup paperSize="8" scale="86" fitToWidth="0" orientation="portrait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workbookViewId="0">
      <selection activeCell="D49" sqref="D49"/>
    </sheetView>
  </sheetViews>
  <sheetFormatPr defaultRowHeight="12.75" x14ac:dyDescent="0.2"/>
  <sheetData>
    <row r="1" spans="1:1" x14ac:dyDescent="0.2">
      <c r="A1" t="s">
        <v>62</v>
      </c>
    </row>
    <row r="2" spans="1:1" x14ac:dyDescent="0.2">
      <c r="A2" t="s">
        <v>63</v>
      </c>
    </row>
    <row r="11" spans="1:1" x14ac:dyDescent="0.2">
      <c r="A11" t="s">
        <v>65</v>
      </c>
    </row>
    <row r="12" spans="1:1" x14ac:dyDescent="0.2">
      <c r="A12" t="s">
        <v>66</v>
      </c>
    </row>
    <row r="13" spans="1:1" x14ac:dyDescent="0.2">
      <c r="A13" t="s">
        <v>67</v>
      </c>
    </row>
    <row r="14" spans="1:1" x14ac:dyDescent="0.2">
      <c r="A14" t="s">
        <v>68</v>
      </c>
    </row>
    <row r="15" spans="1:1" x14ac:dyDescent="0.2">
      <c r="A15" t="s">
        <v>69</v>
      </c>
    </row>
    <row r="16" spans="1:1" x14ac:dyDescent="0.2">
      <c r="A16" t="s">
        <v>70</v>
      </c>
    </row>
    <row r="17" spans="1:1" x14ac:dyDescent="0.2">
      <c r="A17" t="s">
        <v>71</v>
      </c>
    </row>
    <row r="18" spans="1:1" x14ac:dyDescent="0.2">
      <c r="A18" t="s">
        <v>72</v>
      </c>
    </row>
    <row r="19" spans="1:1" x14ac:dyDescent="0.2">
      <c r="A19" t="s">
        <v>73</v>
      </c>
    </row>
    <row r="20" spans="1:1" x14ac:dyDescent="0.2">
      <c r="A20" t="s">
        <v>74</v>
      </c>
    </row>
    <row r="21" spans="1:1" x14ac:dyDescent="0.2">
      <c r="A21" t="s">
        <v>75</v>
      </c>
    </row>
    <row r="22" spans="1:1" x14ac:dyDescent="0.2">
      <c r="A22" t="s">
        <v>76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1B357B3-03E0-4947-9F85-BAFAB69259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Budget</vt:lpstr>
      <vt:lpstr>Actual</vt:lpstr>
      <vt:lpstr>Sheet1</vt:lpstr>
      <vt:lpstr>Months</vt:lpstr>
      <vt:lpstr>YesNo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Rickster</dc:creator>
  <cp:lastModifiedBy>Maham Tarar</cp:lastModifiedBy>
  <cp:lastPrinted>2017-04-04T07:50:09Z</cp:lastPrinted>
  <dcterms:created xsi:type="dcterms:W3CDTF">2011-10-24T18:17:59Z</dcterms:created>
  <dcterms:modified xsi:type="dcterms:W3CDTF">2017-12-12T04:36:18Z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TC300027209990</vt:lpwstr>
  </property>
</Properties>
</file>